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New Folder\Data\แนวปฎิบัติ\"/>
    </mc:Choice>
  </mc:AlternateContent>
  <bookViews>
    <workbookView xWindow="0" yWindow="0" windowWidth="24000" windowHeight="9735"/>
  </bookViews>
  <sheets>
    <sheet name="แบบคำนวณฯ" sheetId="19" r:id="rId1"/>
  </sheets>
  <calcPr calcId="152511"/>
</workbook>
</file>

<file path=xl/calcChain.xml><?xml version="1.0" encoding="utf-8"?>
<calcChain xmlns="http://schemas.openxmlformats.org/spreadsheetml/2006/main">
  <c r="E31" i="19" l="1"/>
  <c r="F31" i="19" s="1"/>
  <c r="E21" i="19"/>
  <c r="F21" i="19" s="1"/>
  <c r="D21" i="19"/>
  <c r="D11" i="19"/>
  <c r="F11" i="19" s="1"/>
  <c r="C13" i="19" s="1"/>
  <c r="F7" i="19"/>
  <c r="H7" i="19" s="1"/>
  <c r="G6" i="19"/>
  <c r="K8" i="19" s="1"/>
  <c r="C31" i="19" l="1"/>
  <c r="D31" i="19"/>
  <c r="G31" i="19" s="1"/>
  <c r="H31" i="19" s="1"/>
  <c r="C21" i="19"/>
  <c r="J21" i="19" s="1"/>
  <c r="I21" i="19" s="1"/>
  <c r="E11" i="19"/>
  <c r="D13" i="19" s="1"/>
  <c r="F26" i="19"/>
  <c r="F13" i="19"/>
  <c r="C15" i="19" s="1"/>
  <c r="D15" i="19" s="1"/>
  <c r="E26" i="19"/>
  <c r="J31" i="19"/>
  <c r="I31" i="19" s="1"/>
  <c r="A33" i="19" s="1"/>
  <c r="D26" i="19"/>
  <c r="G26" i="19" s="1"/>
  <c r="H26" i="19" s="1"/>
  <c r="E13" i="19"/>
  <c r="G21" i="19"/>
  <c r="H21" i="19" s="1"/>
  <c r="J22" i="19" s="1"/>
  <c r="G11" i="19"/>
  <c r="H11" i="19" s="1"/>
  <c r="J32" i="19" l="1"/>
  <c r="K32" i="19" s="1"/>
  <c r="K33" i="19" s="1"/>
  <c r="C11" i="19"/>
  <c r="J11" i="19" s="1"/>
  <c r="K11" i="19" s="1"/>
  <c r="L11" i="19" s="1"/>
  <c r="M11" i="19" s="1"/>
  <c r="G13" i="19"/>
  <c r="H13" i="19" s="1"/>
  <c r="E15" i="19"/>
  <c r="K22" i="19"/>
  <c r="F15" i="19"/>
  <c r="J15" i="19" s="1"/>
  <c r="K15" i="19" s="1"/>
  <c r="A28" i="19"/>
  <c r="J27" i="19"/>
  <c r="K27" i="19" s="1"/>
  <c r="K28" i="19" s="1"/>
  <c r="G15" i="19"/>
  <c r="H15" i="19" s="1"/>
  <c r="A12" i="19"/>
  <c r="A23" i="19"/>
  <c r="J13" i="19"/>
  <c r="K13" i="19" s="1"/>
  <c r="A14" i="19" s="1"/>
  <c r="A16" i="19" l="1"/>
  <c r="L15" i="19"/>
  <c r="M15" i="19" s="1"/>
  <c r="M16" i="19" s="1"/>
  <c r="K23" i="19"/>
  <c r="L13" i="19"/>
  <c r="M12" i="19"/>
  <c r="M13" i="19" l="1"/>
  <c r="L17" i="19"/>
  <c r="M14" i="19" l="1"/>
  <c r="M17" i="19"/>
  <c r="A18" i="19"/>
  <c r="M18" i="19" l="1"/>
  <c r="K35" i="19"/>
  <c r="K36" i="19" s="1"/>
  <c r="K37" i="19" s="1"/>
  <c r="J35" i="19"/>
  <c r="J36" i="19" s="1"/>
  <c r="B37" i="19"/>
</calcChain>
</file>

<file path=xl/sharedStrings.xml><?xml version="1.0" encoding="utf-8"?>
<sst xmlns="http://schemas.openxmlformats.org/spreadsheetml/2006/main" count="93" uniqueCount="61">
  <si>
    <t>*2</t>
  </si>
  <si>
    <t>จำนวนวันทั้งหมดของเดือนนั้น</t>
  </si>
  <si>
    <t xml:space="preserve">วันที่เริ่ม </t>
  </si>
  <si>
    <t>จนถึงวันที่</t>
  </si>
  <si>
    <t>วันที่เริ่ม</t>
  </si>
  <si>
    <t>บาท</t>
  </si>
  <si>
    <t xml:space="preserve">รวมเป็นเงินจำนวนทั้งสิ้น </t>
  </si>
  <si>
    <t>ถึงวันที่</t>
  </si>
  <si>
    <t>ชื่อ-สกุล</t>
  </si>
  <si>
    <t>ตำแหน่ง</t>
  </si>
  <si>
    <t>สังกัด</t>
  </si>
  <si>
    <t>คำนวณเงินที่รับไป (เงินเดือน*จำนวนเดือนที่ลาฯ) เป็นเงินจำนวน</t>
  </si>
  <si>
    <t>*1</t>
  </si>
  <si>
    <t>*3</t>
  </si>
  <si>
    <t>ผู้ค้ำประกัน</t>
  </si>
  <si>
    <t>เกี่ยวพันเป็น</t>
  </si>
  <si>
    <t>(ระยะห่าง
ระหว่างวัน)</t>
  </si>
  <si>
    <t>(ระยะห่าง
ระหว่างเดือน)</t>
  </si>
  <si>
    <t>เดือนสุดท้ายของการลาศึกษาฯ</t>
  </si>
  <si>
    <t>จำนวนวันที่ลาศึกษาฯ</t>
  </si>
  <si>
    <t>เงินประจำตำแหน่ง</t>
  </si>
  <si>
    <t>เดือนที่สองจนถึงก่อนเดือนสุดท้าย</t>
  </si>
  <si>
    <t>x</t>
  </si>
  <si>
    <t>/</t>
  </si>
  <si>
    <t>เดือนแรกของการลาศึกษาฯ</t>
  </si>
  <si>
    <t>เงินเดือน</t>
  </si>
  <si>
    <t>ช่วงที่ 1</t>
  </si>
  <si>
    <t>ช่วงที่ 3</t>
  </si>
  <si>
    <t xml:space="preserve">จนถึงวันที่ </t>
  </si>
  <si>
    <t>ต้นเดือน</t>
  </si>
  <si>
    <t>สิ้นเดือน</t>
  </si>
  <si>
    <t>ระยะห่าง</t>
  </si>
  <si>
    <t>เงินประจำตำแหน่ง
ที่ได้รับ</t>
  </si>
  <si>
    <t>รวมได้รับเงินประจำตำแหน่งทั้งสิ้นเป็นจำนวน</t>
  </si>
  <si>
    <t>การคำนวณเงินประจำตำแหน่ง</t>
  </si>
  <si>
    <t>จำนวน
เดือนที่
ลาศึกษาฯ</t>
  </si>
  <si>
    <t>ก่อนปัดเศษ</t>
  </si>
  <si>
    <t>ระยะห่าง
คำนวณเดือน</t>
  </si>
  <si>
    <t>ช่วงที่ 2</t>
  </si>
  <si>
    <t xml:space="preserve">รวมรับเงินจากทางราชการเป็นจำนวนเงินทั้งสิ้น 
(*1+*2+*3+เงินประจำตำแหน่งที่ได้รับระหว่างลาศึกษาฯ) </t>
  </si>
  <si>
    <t>ครบ60วันที่ได้รับ
เงินประจำตำแหน่ง</t>
  </si>
  <si>
    <t>ลาศึกษา
ตั้งแต่วันที่</t>
  </si>
  <si>
    <t>=</t>
  </si>
  <si>
    <t>+</t>
  </si>
  <si>
    <t>รวมเบี้ยปรับอีก 1 เท่า เป็น 2 เท่า</t>
  </si>
  <si>
    <t>)</t>
  </si>
  <si>
    <t>(</t>
  </si>
  <si>
    <t>-</t>
  </si>
  <si>
    <t xml:space="preserve">ดังนั้น วงเงินค้ำประกันฯ คือ </t>
  </si>
  <si>
    <t>คำนวณเงินที่รับไป (เงินเดือน/จำนวนวันทั้งหมดของเดือน) x จำนวนวันที่ลา เป็นเงินจำนวน</t>
  </si>
  <si>
    <t xml:space="preserve">วันสุดท้ายที่ได้รับเงินประจำตำแหน่งระหว่างลาศึกษาฯ </t>
  </si>
  <si>
    <t>คือ</t>
  </si>
  <si>
    <t>จำนวนวันทีได้รับ
เงินประจำตำแหน่งฯ</t>
  </si>
  <si>
    <t>วัน</t>
  </si>
  <si>
    <t>0/0/00</t>
  </si>
  <si>
    <t>รวมระยะเวลาลาศึกษาฯ</t>
  </si>
  <si>
    <t>การคำนวณเงินเดือน และเงินอื่นๆ
ที่ได้รับระหว่างลาศึกษาฯ 
*1</t>
  </si>
  <si>
    <t>การคำนวณเงินเดือน และเงินอื่นๆ
ที่ได้รับระหว่างลาศึกษาฯ
*2</t>
  </si>
  <si>
    <t>การคำนวณเงินเดือน และเงินอื่นๆ
ที่ได้รับระหว่างลาศึกษาฯ
*3</t>
  </si>
  <si>
    <t>ว/ด/ปี พ.ศ.</t>
  </si>
  <si>
    <t>การคำนวณวงเงินค้ำประกัน สัญญาที่เกี่ยวข้องกับสัญญาลาศึกษา ฝึกอบรม ปฏิบัติการวิจัย และสัญญาอื่นๆ
(ตามข้อ 1 ในสัญญาค้ำประกันฯ)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</si>
</sst>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870000]d/m/yy;@"/>
    <numFmt numFmtId="188" formatCode="#,##0.00_ ;[Red]\-#,##0.00\ "/>
    <numFmt numFmtId="189" formatCode="[$-1070000]d/m/yy;@"/>
  </numFmts>
  <fonts count="5" x14ac:knownFonts="1">
    <font>
      <sz val="16"/>
      <color theme="1"/>
      <name val="TH SarabunPSK"/>
      <family val="2"/>
      <charset val="222"/>
    </font>
    <font>
      <b/>
      <u/>
      <sz val="16"/>
      <color theme="1"/>
      <name val="TH SarabunPSK"/>
      <family val="2"/>
    </font>
    <font>
      <sz val="16"/>
      <color rgb="FF2F2F2F"/>
      <name val="TH SarabunPSK"/>
      <family val="2"/>
    </font>
    <font>
      <sz val="16"/>
      <name val="TH SarabunPSK"/>
      <family val="2"/>
    </font>
    <font>
      <sz val="16"/>
      <color theme="0" tint="-0.249977111117893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0" fillId="2" borderId="0" xfId="0" applyFill="1" applyProtection="1"/>
    <xf numFmtId="0" fontId="0" fillId="0" borderId="0" xfId="0" applyFill="1" applyProtection="1"/>
    <xf numFmtId="0" fontId="0" fillId="0" borderId="0" xfId="0" applyAlignment="1" applyProtection="1">
      <alignment vertical="center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87" fontId="0" fillId="0" borderId="0" xfId="0" applyNumberFormat="1" applyFill="1" applyProtection="1"/>
    <xf numFmtId="187" fontId="0" fillId="0" borderId="0" xfId="0" applyNumberFormat="1" applyFill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187" fontId="0" fillId="0" borderId="22" xfId="0" applyNumberFormat="1" applyFill="1" applyBorder="1" applyAlignment="1" applyProtection="1">
      <alignment horizontal="center" vertical="center"/>
    </xf>
    <xf numFmtId="187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187" fontId="0" fillId="0" borderId="1" xfId="0" applyNumberFormat="1" applyFill="1" applyBorder="1" applyAlignment="1" applyProtection="1">
      <alignment horizontal="center" vertical="center"/>
    </xf>
    <xf numFmtId="187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87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89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/>
    </xf>
    <xf numFmtId="4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Protection="1"/>
    <xf numFmtId="0" fontId="0" fillId="0" borderId="0" xfId="0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Protection="1"/>
    <xf numFmtId="187" fontId="3" fillId="0" borderId="1" xfId="0" applyNumberFormat="1" applyFont="1" applyFill="1" applyBorder="1" applyAlignment="1" applyProtection="1">
      <alignment horizontal="center" vertical="center"/>
    </xf>
    <xf numFmtId="187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NumberFormat="1" applyFont="1" applyFill="1" applyBorder="1" applyProtection="1"/>
    <xf numFmtId="40" fontId="4" fillId="0" borderId="0" xfId="0" applyNumberFormat="1" applyFont="1" applyFill="1" applyBorder="1" applyProtection="1"/>
    <xf numFmtId="0" fontId="0" fillId="0" borderId="0" xfId="0" applyNumberFormat="1" applyFill="1" applyProtection="1"/>
    <xf numFmtId="40" fontId="0" fillId="0" borderId="0" xfId="0" applyNumberFormat="1" applyFill="1" applyProtection="1"/>
    <xf numFmtId="189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6" xfId="0" applyNumberFormat="1" applyFill="1" applyBorder="1" applyProtection="1"/>
    <xf numFmtId="40" fontId="0" fillId="0" borderId="1" xfId="0" applyNumberFormat="1" applyFill="1" applyBorder="1" applyAlignment="1" applyProtection="1">
      <alignment horizontal="right"/>
    </xf>
    <xf numFmtId="40" fontId="0" fillId="0" borderId="1" xfId="0" applyNumberFormat="1" applyFill="1" applyBorder="1" applyProtection="1"/>
    <xf numFmtId="0" fontId="0" fillId="0" borderId="0" xfId="0" applyNumberFormat="1" applyFill="1" applyBorder="1" applyProtection="1"/>
    <xf numFmtId="40" fontId="0" fillId="0" borderId="0" xfId="0" applyNumberFormat="1" applyFill="1" applyBorder="1" applyAlignment="1" applyProtection="1">
      <alignment horizontal="left"/>
    </xf>
    <xf numFmtId="40" fontId="0" fillId="0" borderId="0" xfId="0" applyNumberFormat="1" applyFill="1" applyBorder="1" applyProtection="1"/>
    <xf numFmtId="14" fontId="0" fillId="0" borderId="0" xfId="0" applyNumberFormat="1" applyFill="1" applyProtection="1"/>
    <xf numFmtId="14" fontId="0" fillId="0" borderId="1" xfId="0" applyNumberFormat="1" applyFill="1" applyBorder="1" applyAlignment="1" applyProtection="1">
      <alignment horizontal="center" vertical="center"/>
    </xf>
    <xf numFmtId="187" fontId="0" fillId="0" borderId="5" xfId="0" applyNumberFormat="1" applyFill="1" applyBorder="1" applyAlignment="1" applyProtection="1">
      <alignment horizontal="center" vertical="center"/>
    </xf>
    <xf numFmtId="189" fontId="0" fillId="0" borderId="0" xfId="0" applyNumberFormat="1" applyFill="1" applyProtection="1"/>
    <xf numFmtId="189" fontId="0" fillId="0" borderId="0" xfId="0" applyNumberFormat="1" applyFill="1" applyAlignment="1" applyProtection="1">
      <alignment horizontal="center"/>
    </xf>
    <xf numFmtId="187" fontId="2" fillId="0" borderId="0" xfId="0" applyNumberFormat="1" applyFont="1" applyFill="1" applyProtection="1"/>
    <xf numFmtId="0" fontId="0" fillId="0" borderId="1" xfId="0" applyNumberFormat="1" applyFill="1" applyBorder="1" applyProtection="1"/>
    <xf numFmtId="0" fontId="0" fillId="0" borderId="0" xfId="0" applyFill="1" applyBorder="1" applyAlignment="1" applyProtection="1">
      <alignment horizontal="right" vertical="center"/>
    </xf>
    <xf numFmtId="4" fontId="0" fillId="0" borderId="1" xfId="0" applyNumberFormat="1" applyFill="1" applyBorder="1" applyProtection="1"/>
    <xf numFmtId="188" fontId="0" fillId="0" borderId="1" xfId="0" applyNumberFormat="1" applyFill="1" applyBorder="1" applyAlignment="1" applyProtection="1">
      <alignment horizontal="right"/>
    </xf>
    <xf numFmtId="0" fontId="0" fillId="0" borderId="8" xfId="0" applyFill="1" applyBorder="1" applyProtection="1"/>
    <xf numFmtId="0" fontId="0" fillId="0" borderId="7" xfId="0" applyNumberFormat="1" applyFill="1" applyBorder="1" applyProtection="1"/>
    <xf numFmtId="188" fontId="0" fillId="0" borderId="5" xfId="0" applyNumberFormat="1" applyFill="1" applyBorder="1" applyAlignment="1" applyProtection="1">
      <alignment horizontal="right"/>
    </xf>
    <xf numFmtId="40" fontId="0" fillId="0" borderId="8" xfId="0" applyNumberFormat="1" applyFill="1" applyBorder="1" applyProtection="1"/>
    <xf numFmtId="0" fontId="1" fillId="0" borderId="0" xfId="0" applyFont="1" applyFill="1" applyAlignment="1" applyProtection="1">
      <alignment horizontal="right" vertical="center"/>
    </xf>
    <xf numFmtId="188" fontId="0" fillId="0" borderId="12" xfId="0" applyNumberFormat="1" applyFill="1" applyBorder="1" applyAlignment="1" applyProtection="1">
      <alignment horizontal="left"/>
    </xf>
    <xf numFmtId="187" fontId="0" fillId="3" borderId="15" xfId="0" applyNumberFormat="1" applyFill="1" applyBorder="1" applyAlignment="1" applyProtection="1">
      <alignment horizontal="center" vertical="center"/>
      <protection locked="0"/>
    </xf>
    <xf numFmtId="187" fontId="0" fillId="3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3" fontId="0" fillId="0" borderId="10" xfId="0" applyNumberForma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187" fontId="0" fillId="0" borderId="11" xfId="0" applyNumberFormat="1" applyFill="1" applyBorder="1" applyAlignment="1" applyProtection="1">
      <alignment horizontal="center" vertical="center"/>
    </xf>
    <xf numFmtId="187" fontId="0" fillId="0" borderId="9" xfId="0" applyNumberFormat="1" applyFill="1" applyBorder="1" applyAlignment="1" applyProtection="1">
      <alignment horizontal="center" vertical="center"/>
    </xf>
    <xf numFmtId="187" fontId="0" fillId="0" borderId="21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 vertical="center"/>
    </xf>
    <xf numFmtId="187" fontId="0" fillId="0" borderId="1" xfId="0" applyNumberFormat="1" applyFill="1" applyBorder="1" applyAlignment="1" applyProtection="1">
      <alignment horizontal="center" vertical="center" wrapText="1"/>
    </xf>
    <xf numFmtId="187" fontId="0" fillId="0" borderId="1" xfId="0" applyNumberFormat="1" applyFill="1" applyBorder="1" applyAlignment="1" applyProtection="1">
      <alignment horizontal="center" vertical="center"/>
    </xf>
    <xf numFmtId="187" fontId="0" fillId="0" borderId="0" xfId="0" applyNumberForma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70" workbookViewId="0">
      <selection activeCell="T10" sqref="T10"/>
    </sheetView>
  </sheetViews>
  <sheetFormatPr defaultRowHeight="24" x14ac:dyDescent="0.55000000000000004"/>
  <cols>
    <col min="1" max="1" width="24.125" style="5" customWidth="1"/>
    <col min="2" max="2" width="5.25" style="5" customWidth="1"/>
    <col min="3" max="3" width="11.125" style="3" hidden="1" customWidth="1"/>
    <col min="4" max="4" width="9" style="1"/>
    <col min="5" max="5" width="8.875" style="1" bestFit="1" customWidth="1"/>
    <col min="6" max="7" width="9" style="3" hidden="1" customWidth="1"/>
    <col min="8" max="8" width="9" style="1"/>
    <col min="9" max="9" width="10.5" style="1" customWidth="1"/>
    <col min="10" max="10" width="13.5" style="3" hidden="1" customWidth="1"/>
    <col min="11" max="11" width="13" style="1" bestFit="1" customWidth="1"/>
    <col min="12" max="12" width="15" style="3" hidden="1" customWidth="1"/>
    <col min="13" max="13" width="14" style="1" bestFit="1" customWidth="1"/>
    <col min="14" max="14" width="9.25" style="1" bestFit="1" customWidth="1"/>
    <col min="15" max="16384" width="9" style="1"/>
  </cols>
  <sheetData>
    <row r="1" spans="1:14" ht="47.25" customHeight="1" x14ac:dyDescent="0.55000000000000004">
      <c r="A1" s="87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4.75" thickBot="1" x14ac:dyDescent="0.6">
      <c r="A2" s="98" t="s">
        <v>8</v>
      </c>
      <c r="B2" s="99"/>
      <c r="C2" s="11"/>
      <c r="D2" s="100" t="s">
        <v>9</v>
      </c>
      <c r="E2" s="100"/>
      <c r="F2" s="100"/>
      <c r="G2" s="100"/>
      <c r="H2" s="100"/>
      <c r="I2" s="100" t="s">
        <v>10</v>
      </c>
      <c r="J2" s="100"/>
      <c r="K2" s="100"/>
      <c r="L2" s="12"/>
      <c r="M2" s="12" t="s">
        <v>14</v>
      </c>
      <c r="N2" s="12" t="s">
        <v>15</v>
      </c>
    </row>
    <row r="3" spans="1:14" s="2" customFormat="1" ht="93.75" customHeight="1" thickBot="1" x14ac:dyDescent="0.6">
      <c r="A3" s="101"/>
      <c r="B3" s="102"/>
      <c r="C3" s="10"/>
      <c r="D3" s="103"/>
      <c r="E3" s="103"/>
      <c r="F3" s="103"/>
      <c r="G3" s="103"/>
      <c r="H3" s="103"/>
      <c r="I3" s="103"/>
      <c r="J3" s="103"/>
      <c r="K3" s="103"/>
      <c r="L3" s="10"/>
      <c r="M3" s="9"/>
      <c r="N3" s="8"/>
    </row>
    <row r="4" spans="1:14" s="2" customFormat="1" ht="9.9499999999999993" customHeight="1" x14ac:dyDescent="0.55000000000000004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44.25" customHeight="1" thickBot="1" x14ac:dyDescent="0.6">
      <c r="A5" s="15"/>
      <c r="B5" s="15"/>
      <c r="C5" s="4"/>
      <c r="D5" s="16" t="s">
        <v>41</v>
      </c>
      <c r="E5" s="12" t="s">
        <v>7</v>
      </c>
      <c r="F5" s="17"/>
      <c r="G5" s="87" t="s">
        <v>40</v>
      </c>
      <c r="H5" s="80"/>
      <c r="I5" s="80"/>
      <c r="J5" s="80"/>
      <c r="K5" s="12" t="s">
        <v>25</v>
      </c>
      <c r="L5" s="12"/>
      <c r="M5" s="12" t="s">
        <v>20</v>
      </c>
      <c r="N5" s="4"/>
    </row>
    <row r="6" spans="1:14" ht="24.75" thickBot="1" x14ac:dyDescent="0.6">
      <c r="A6" s="15"/>
      <c r="B6" s="15"/>
      <c r="C6" s="18" t="s">
        <v>54</v>
      </c>
      <c r="D6" s="72" t="s">
        <v>59</v>
      </c>
      <c r="E6" s="72" t="s">
        <v>59</v>
      </c>
      <c r="F6" s="19"/>
      <c r="G6" s="90" t="e">
        <f>D6+59</f>
        <v>#VALUE!</v>
      </c>
      <c r="H6" s="91"/>
      <c r="I6" s="91"/>
      <c r="J6" s="91"/>
      <c r="K6" s="6"/>
      <c r="L6" s="20"/>
      <c r="M6" s="7"/>
      <c r="N6" s="4"/>
    </row>
    <row r="7" spans="1:14" x14ac:dyDescent="0.55000000000000004">
      <c r="A7" s="15"/>
      <c r="B7" s="15"/>
      <c r="C7" s="4"/>
      <c r="D7" s="92" t="s">
        <v>55</v>
      </c>
      <c r="E7" s="92"/>
      <c r="F7" s="21" t="e">
        <f>DATEDIF(D6,E6,"d")</f>
        <v>#VALUE!</v>
      </c>
      <c r="G7" s="22"/>
      <c r="H7" s="93" t="e">
        <f>F7+1</f>
        <v>#VALUE!</v>
      </c>
      <c r="I7" s="93"/>
      <c r="J7" s="23"/>
      <c r="K7" s="24" t="s">
        <v>53</v>
      </c>
      <c r="L7" s="25"/>
      <c r="M7" s="26"/>
      <c r="N7" s="4"/>
    </row>
    <row r="8" spans="1:14" x14ac:dyDescent="0.55000000000000004">
      <c r="A8" s="94" t="s">
        <v>50</v>
      </c>
      <c r="B8" s="94"/>
      <c r="C8" s="94"/>
      <c r="D8" s="94"/>
      <c r="E8" s="94"/>
      <c r="F8" s="94"/>
      <c r="G8" s="94"/>
      <c r="H8" s="94"/>
      <c r="I8" s="94"/>
      <c r="J8" s="23"/>
      <c r="K8" s="27" t="e">
        <f>IF(E6&gt;G6,G6,E6)</f>
        <v>#VALUE!</v>
      </c>
      <c r="L8" s="25"/>
      <c r="M8" s="26"/>
      <c r="N8" s="4"/>
    </row>
    <row r="9" spans="1:14" s="4" customFormat="1" ht="9.9499999999999993" customHeight="1" x14ac:dyDescent="0.55000000000000004">
      <c r="A9" s="15"/>
      <c r="B9" s="15"/>
      <c r="D9" s="18"/>
      <c r="E9" s="18"/>
      <c r="F9" s="18"/>
      <c r="G9" s="28"/>
      <c r="H9" s="28"/>
      <c r="I9" s="28"/>
      <c r="J9" s="28"/>
      <c r="M9" s="29"/>
    </row>
    <row r="10" spans="1:14" ht="72" x14ac:dyDescent="0.55000000000000004">
      <c r="A10" s="74" t="s">
        <v>34</v>
      </c>
      <c r="B10" s="75"/>
      <c r="C10" s="17" t="s">
        <v>29</v>
      </c>
      <c r="D10" s="27" t="s">
        <v>4</v>
      </c>
      <c r="E10" s="27" t="s">
        <v>28</v>
      </c>
      <c r="F10" s="27" t="s">
        <v>30</v>
      </c>
      <c r="G10" s="17" t="s">
        <v>31</v>
      </c>
      <c r="H10" s="95" t="s">
        <v>52</v>
      </c>
      <c r="I10" s="96"/>
      <c r="J10" s="30" t="s">
        <v>37</v>
      </c>
      <c r="K10" s="31" t="s">
        <v>1</v>
      </c>
      <c r="L10" s="17" t="s">
        <v>36</v>
      </c>
      <c r="M10" s="31" t="s">
        <v>32</v>
      </c>
      <c r="N10" s="4"/>
    </row>
    <row r="11" spans="1:14" x14ac:dyDescent="0.55000000000000004">
      <c r="A11" s="74" t="s">
        <v>26</v>
      </c>
      <c r="B11" s="75"/>
      <c r="C11" s="32" t="e">
        <f>EOMONTH(E11,-1)+1</f>
        <v>#VALUE!</v>
      </c>
      <c r="D11" s="73" t="str">
        <f>D6</f>
        <v>ว/ด/ปี พ.ศ.</v>
      </c>
      <c r="E11" s="27" t="e">
        <f>EOMONTH(D11,0)</f>
        <v>#VALUE!</v>
      </c>
      <c r="F11" s="27" t="e">
        <f>EOMONTH(D11,0)</f>
        <v>#VALUE!</v>
      </c>
      <c r="G11" s="17" t="e">
        <f>DATEDIF(D11,E11,"d")</f>
        <v>#VALUE!</v>
      </c>
      <c r="H11" s="80" t="e">
        <f>G11+1</f>
        <v>#VALUE!</v>
      </c>
      <c r="I11" s="80"/>
      <c r="J11" s="17" t="e">
        <f>DATEDIF(C11,F11,"d")</f>
        <v>#VALUE!</v>
      </c>
      <c r="K11" s="17" t="e">
        <f>J11+1</f>
        <v>#VALUE!</v>
      </c>
      <c r="L11" s="33" t="e">
        <f>M6*H11/K11</f>
        <v>#VALUE!</v>
      </c>
      <c r="M11" s="34" t="e">
        <f>ROUND(L11,2)</f>
        <v>#VALUE!</v>
      </c>
      <c r="N11" s="35" t="s">
        <v>5</v>
      </c>
    </row>
    <row r="12" spans="1:14" x14ac:dyDescent="0.55000000000000004">
      <c r="A12" s="97" t="e">
        <f>B19&amp;M5&amp;K19&amp;K10&amp;D19&amp;I19&amp;H10&amp;N19&amp;B19&amp;M6&amp;K19&amp;K11&amp;D19&amp;I19&amp;H11&amp;M19</f>
        <v>#VALUE!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36"/>
      <c r="M12" s="37" t="e">
        <f>M11</f>
        <v>#VALUE!</v>
      </c>
      <c r="N12" s="38" t="s">
        <v>5</v>
      </c>
    </row>
    <row r="13" spans="1:14" x14ac:dyDescent="0.55000000000000004">
      <c r="A13" s="80" t="s">
        <v>38</v>
      </c>
      <c r="B13" s="80"/>
      <c r="C13" s="32" t="e">
        <f>F11+1</f>
        <v>#VALUE!</v>
      </c>
      <c r="D13" s="27" t="e">
        <f>E11+1</f>
        <v>#VALUE!</v>
      </c>
      <c r="E13" s="39" t="e">
        <f>IF(K8&gt;=F13,F13,K8)</f>
        <v>#VALUE!</v>
      </c>
      <c r="F13" s="40" t="e">
        <f>EOMONTH(C13,0)</f>
        <v>#VALUE!</v>
      </c>
      <c r="G13" s="17" t="e">
        <f>DATEDIF(D13,E13,"d")</f>
        <v>#VALUE!</v>
      </c>
      <c r="H13" s="80" t="e">
        <f>G13+1</f>
        <v>#VALUE!</v>
      </c>
      <c r="I13" s="80"/>
      <c r="J13" s="17" t="e">
        <f>DATEDIF(C13,F13,"d")</f>
        <v>#VALUE!</v>
      </c>
      <c r="K13" s="17" t="e">
        <f>J13+1</f>
        <v>#VALUE!</v>
      </c>
      <c r="L13" s="33" t="e">
        <f>M6*H13/K13</f>
        <v>#VALUE!</v>
      </c>
      <c r="M13" s="34" t="e">
        <f>ROUND(L13,2)</f>
        <v>#VALUE!</v>
      </c>
      <c r="N13" s="35" t="s">
        <v>5</v>
      </c>
    </row>
    <row r="14" spans="1:14" x14ac:dyDescent="0.55000000000000004">
      <c r="A14" s="85" t="e">
        <f>B19&amp;M5&amp;K19&amp;K10&amp;D19&amp;I19&amp;H10&amp;N19&amp;B19&amp;M6&amp;K19&amp;K13&amp;D19&amp;I19&amp;H13&amp;M19</f>
        <v>#VALUE!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36"/>
      <c r="M14" s="37" t="e">
        <f>M13</f>
        <v>#VALUE!</v>
      </c>
      <c r="N14" s="38" t="s">
        <v>5</v>
      </c>
    </row>
    <row r="15" spans="1:14" x14ac:dyDescent="0.55000000000000004">
      <c r="A15" s="80" t="s">
        <v>27</v>
      </c>
      <c r="B15" s="80"/>
      <c r="C15" s="32" t="e">
        <f>F13+1</f>
        <v>#VALUE!</v>
      </c>
      <c r="D15" s="27" t="e">
        <f>IF(K8&gt;=C15,C15,C6)</f>
        <v>#VALUE!</v>
      </c>
      <c r="E15" s="27" t="e">
        <f>IF(K8&gt;E13,K8,C6)</f>
        <v>#VALUE!</v>
      </c>
      <c r="F15" s="40" t="e">
        <f>EOMONTH(C15,0)</f>
        <v>#VALUE!</v>
      </c>
      <c r="G15" s="17" t="e">
        <f>DATEDIF(D15,E15,"d")</f>
        <v>#VALUE!</v>
      </c>
      <c r="H15" s="80" t="e">
        <f>IF(K8&gt;E13,G15+1,0)</f>
        <v>#VALUE!</v>
      </c>
      <c r="I15" s="80"/>
      <c r="J15" s="17" t="e">
        <f>DATEDIF(C15,F15,"d")</f>
        <v>#VALUE!</v>
      </c>
      <c r="K15" s="17" t="e">
        <f>J15+1</f>
        <v>#VALUE!</v>
      </c>
      <c r="L15" s="33" t="e">
        <f>M6*H15/K15</f>
        <v>#VALUE!</v>
      </c>
      <c r="M15" s="34" t="e">
        <f>ROUND(L15,2)</f>
        <v>#VALUE!</v>
      </c>
      <c r="N15" s="35" t="s">
        <v>5</v>
      </c>
    </row>
    <row r="16" spans="1:14" x14ac:dyDescent="0.55000000000000004">
      <c r="A16" s="85" t="e">
        <f>B19&amp;M5&amp;K19&amp;K10&amp;D19&amp;I19&amp;H10&amp;N19&amp;B19&amp;M6&amp;K19&amp;K15&amp;D19&amp;I19&amp;H15&amp;M19</f>
        <v>#VALUE!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36"/>
      <c r="M16" s="37" t="e">
        <f>M15</f>
        <v>#VALUE!</v>
      </c>
      <c r="N16" s="38" t="s">
        <v>5</v>
      </c>
    </row>
    <row r="17" spans="1:14" x14ac:dyDescent="0.55000000000000004">
      <c r="A17" s="76" t="s">
        <v>33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33" t="e">
        <f>SUM(L11:L15)</f>
        <v>#VALUE!</v>
      </c>
      <c r="M17" s="34" t="e">
        <f>M11+M13+M15</f>
        <v>#VALUE!</v>
      </c>
      <c r="N17" s="35" t="s">
        <v>5</v>
      </c>
    </row>
    <row r="18" spans="1:14" x14ac:dyDescent="0.55000000000000004">
      <c r="A18" s="86" t="e">
        <f>M11&amp;H19&amp;M13&amp;H19&amp;M15&amp;M19</f>
        <v>#VALUE!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36"/>
      <c r="M18" s="37" t="e">
        <f>M17</f>
        <v>#VALUE!</v>
      </c>
      <c r="N18" s="38" t="s">
        <v>5</v>
      </c>
    </row>
    <row r="19" spans="1:14" ht="9.9499999999999993" customHeight="1" x14ac:dyDescent="0.55000000000000004">
      <c r="A19" s="41">
        <v>2</v>
      </c>
      <c r="B19" s="41" t="s">
        <v>46</v>
      </c>
      <c r="C19" s="42"/>
      <c r="D19" s="42" t="s">
        <v>45</v>
      </c>
      <c r="E19" s="42" t="s">
        <v>47</v>
      </c>
      <c r="F19" s="42"/>
      <c r="G19" s="42"/>
      <c r="H19" s="42" t="s">
        <v>43</v>
      </c>
      <c r="I19" s="42" t="s">
        <v>22</v>
      </c>
      <c r="J19" s="43"/>
      <c r="K19" s="44" t="s">
        <v>23</v>
      </c>
      <c r="L19" s="44"/>
      <c r="M19" s="42" t="s">
        <v>42</v>
      </c>
      <c r="N19" s="42" t="s">
        <v>51</v>
      </c>
    </row>
    <row r="20" spans="1:14" ht="72" x14ac:dyDescent="0.55000000000000004">
      <c r="A20" s="87" t="s">
        <v>56</v>
      </c>
      <c r="B20" s="80"/>
      <c r="C20" s="17" t="s">
        <v>29</v>
      </c>
      <c r="D20" s="17" t="s">
        <v>2</v>
      </c>
      <c r="E20" s="17" t="s">
        <v>3</v>
      </c>
      <c r="F20" s="17" t="s">
        <v>30</v>
      </c>
      <c r="G20" s="31" t="s">
        <v>16</v>
      </c>
      <c r="H20" s="31" t="s">
        <v>19</v>
      </c>
      <c r="I20" s="31" t="s">
        <v>1</v>
      </c>
      <c r="J20" s="45"/>
      <c r="K20" s="46"/>
      <c r="L20" s="46"/>
      <c r="M20" s="4"/>
      <c r="N20" s="4"/>
    </row>
    <row r="21" spans="1:14" x14ac:dyDescent="0.55000000000000004">
      <c r="A21" s="79" t="s">
        <v>24</v>
      </c>
      <c r="B21" s="88"/>
      <c r="C21" s="47" t="e">
        <f>EOMONTH(E21,-1)+1</f>
        <v>#VALUE!</v>
      </c>
      <c r="D21" s="73" t="str">
        <f>D6</f>
        <v>ว/ด/ปี พ.ศ.</v>
      </c>
      <c r="E21" s="19" t="e">
        <f>EOMONTH(D21,0)</f>
        <v>#VALUE!</v>
      </c>
      <c r="F21" s="19" t="e">
        <f>EOMONTH(E21,0)</f>
        <v>#VALUE!</v>
      </c>
      <c r="G21" s="17" t="e">
        <f>DATEDIF(D21,E21,"d")</f>
        <v>#VALUE!</v>
      </c>
      <c r="H21" s="17" t="e">
        <f>G21+1</f>
        <v>#VALUE!</v>
      </c>
      <c r="I21" s="17" t="e">
        <f>J21+1</f>
        <v>#VALUE!</v>
      </c>
      <c r="J21" s="48" t="e">
        <f>DATEDIF(C21,F21,"d")</f>
        <v>#VALUE!</v>
      </c>
      <c r="K21" s="46"/>
      <c r="L21" s="46"/>
      <c r="M21" s="49" t="s">
        <v>12</v>
      </c>
      <c r="N21" s="4"/>
    </row>
    <row r="22" spans="1:14" ht="24.75" thickBot="1" x14ac:dyDescent="0.6">
      <c r="A22" s="81" t="s">
        <v>49</v>
      </c>
      <c r="B22" s="82"/>
      <c r="C22" s="82"/>
      <c r="D22" s="82"/>
      <c r="E22" s="82"/>
      <c r="F22" s="82"/>
      <c r="G22" s="82"/>
      <c r="H22" s="82"/>
      <c r="I22" s="83"/>
      <c r="J22" s="50" t="e">
        <f>K6*H21/I21</f>
        <v>#VALUE!</v>
      </c>
      <c r="K22" s="51" t="e">
        <f>ROUND(J22,2)</f>
        <v>#VALUE!</v>
      </c>
      <c r="L22" s="52"/>
      <c r="M22" s="35" t="s">
        <v>5</v>
      </c>
      <c r="N22" s="4"/>
    </row>
    <row r="23" spans="1:14" ht="24.75" thickTop="1" x14ac:dyDescent="0.55000000000000004">
      <c r="A23" s="78" t="e">
        <f>B19&amp;K6&amp;K19&amp;I21&amp;D19&amp;I19&amp;H21&amp;M19</f>
        <v>#VALUE!</v>
      </c>
      <c r="B23" s="78"/>
      <c r="C23" s="78"/>
      <c r="D23" s="78"/>
      <c r="E23" s="78"/>
      <c r="F23" s="78"/>
      <c r="G23" s="78"/>
      <c r="H23" s="78"/>
      <c r="I23" s="78"/>
      <c r="J23" s="53"/>
      <c r="K23" s="54" t="e">
        <f>K22</f>
        <v>#VALUE!</v>
      </c>
      <c r="L23" s="55"/>
      <c r="M23" s="38" t="s">
        <v>5</v>
      </c>
      <c r="N23" s="4"/>
    </row>
    <row r="24" spans="1:14" ht="7.5" customHeight="1" x14ac:dyDescent="0.55000000000000004">
      <c r="A24" s="15"/>
      <c r="B24" s="15"/>
      <c r="C24" s="4"/>
      <c r="D24" s="56"/>
      <c r="E24" s="56"/>
      <c r="F24" s="56"/>
      <c r="G24" s="4"/>
      <c r="H24" s="4"/>
      <c r="I24" s="4"/>
      <c r="J24" s="45"/>
      <c r="K24" s="46"/>
      <c r="L24" s="46"/>
      <c r="M24" s="4"/>
      <c r="N24" s="4"/>
    </row>
    <row r="25" spans="1:14" ht="72" x14ac:dyDescent="0.55000000000000004">
      <c r="A25" s="79" t="s">
        <v>57</v>
      </c>
      <c r="B25" s="89"/>
      <c r="C25" s="17" t="s">
        <v>29</v>
      </c>
      <c r="D25" s="57" t="s">
        <v>4</v>
      </c>
      <c r="E25" s="17" t="s">
        <v>3</v>
      </c>
      <c r="F25" s="17" t="s">
        <v>30</v>
      </c>
      <c r="G25" s="31" t="s">
        <v>17</v>
      </c>
      <c r="H25" s="31" t="s">
        <v>35</v>
      </c>
      <c r="I25" s="4"/>
      <c r="J25" s="45"/>
      <c r="K25" s="46"/>
      <c r="L25" s="46"/>
      <c r="M25" s="4"/>
      <c r="N25" s="4"/>
    </row>
    <row r="26" spans="1:14" x14ac:dyDescent="0.55000000000000004">
      <c r="A26" s="74" t="s">
        <v>21</v>
      </c>
      <c r="B26" s="75"/>
      <c r="C26" s="11"/>
      <c r="D26" s="27" t="e">
        <f>IF(C31=F21+1,C6,E21+1)</f>
        <v>#VALUE!</v>
      </c>
      <c r="E26" s="58" t="e">
        <f>IF(C31=F21+1,C6,EOMONTH(E31,-1))</f>
        <v>#VALUE!</v>
      </c>
      <c r="F26" s="58" t="e">
        <f>EOMONTH(F31,-1)</f>
        <v>#VALUE!</v>
      </c>
      <c r="G26" s="12" t="e">
        <f>DATEDIF(D26,E26,"m")</f>
        <v>#VALUE!</v>
      </c>
      <c r="H26" s="12" t="e">
        <f>IF(C31=F21+1,0,G26+1)</f>
        <v>#VALUE!</v>
      </c>
      <c r="I26" s="4"/>
      <c r="J26" s="45"/>
      <c r="K26" s="46"/>
      <c r="L26" s="46"/>
      <c r="M26" s="4" t="s">
        <v>0</v>
      </c>
      <c r="N26" s="4"/>
    </row>
    <row r="27" spans="1:14" ht="24.75" thickBot="1" x14ac:dyDescent="0.6">
      <c r="A27" s="81" t="s">
        <v>11</v>
      </c>
      <c r="B27" s="82"/>
      <c r="C27" s="82"/>
      <c r="D27" s="82"/>
      <c r="E27" s="82"/>
      <c r="F27" s="82"/>
      <c r="G27" s="82"/>
      <c r="H27" s="82"/>
      <c r="I27" s="83"/>
      <c r="J27" s="50" t="e">
        <f>K6*H26</f>
        <v>#VALUE!</v>
      </c>
      <c r="K27" s="51" t="e">
        <f>IF(C31=F21+1,0,ROUND(J27,2))</f>
        <v>#VALUE!</v>
      </c>
      <c r="L27" s="52"/>
      <c r="M27" s="35" t="s">
        <v>5</v>
      </c>
      <c r="N27" s="4"/>
    </row>
    <row r="28" spans="1:14" ht="24.75" thickTop="1" x14ac:dyDescent="0.55000000000000004">
      <c r="A28" s="78" t="e">
        <f>K6&amp;I19&amp;H26&amp;M19</f>
        <v>#VALUE!</v>
      </c>
      <c r="B28" s="78"/>
      <c r="C28" s="78"/>
      <c r="D28" s="78"/>
      <c r="E28" s="78"/>
      <c r="F28" s="78"/>
      <c r="G28" s="78"/>
      <c r="H28" s="78"/>
      <c r="I28" s="78"/>
      <c r="J28" s="53"/>
      <c r="K28" s="54" t="e">
        <f>K27</f>
        <v>#VALUE!</v>
      </c>
      <c r="L28" s="55"/>
      <c r="M28" s="38" t="s">
        <v>5</v>
      </c>
      <c r="N28" s="4"/>
    </row>
    <row r="29" spans="1:14" ht="6.75" customHeight="1" x14ac:dyDescent="0.55000000000000004">
      <c r="A29" s="15"/>
      <c r="B29" s="15"/>
      <c r="C29" s="4"/>
      <c r="D29" s="4"/>
      <c r="E29" s="4"/>
      <c r="F29" s="4"/>
      <c r="G29" s="4"/>
      <c r="H29" s="4"/>
      <c r="I29" s="4"/>
      <c r="J29" s="45"/>
      <c r="K29" s="46"/>
      <c r="L29" s="46"/>
      <c r="M29" s="4"/>
      <c r="N29" s="4"/>
    </row>
    <row r="30" spans="1:14" ht="72" x14ac:dyDescent="0.55000000000000004">
      <c r="A30" s="79" t="s">
        <v>58</v>
      </c>
      <c r="B30" s="75"/>
      <c r="C30" s="17" t="s">
        <v>29</v>
      </c>
      <c r="D30" s="17" t="s">
        <v>2</v>
      </c>
      <c r="E30" s="17" t="s">
        <v>3</v>
      </c>
      <c r="F30" s="17" t="s">
        <v>30</v>
      </c>
      <c r="G30" s="31" t="s">
        <v>16</v>
      </c>
      <c r="H30" s="31" t="s">
        <v>19</v>
      </c>
      <c r="I30" s="31" t="s">
        <v>1</v>
      </c>
      <c r="J30" s="45"/>
      <c r="K30" s="46"/>
      <c r="L30" s="46"/>
      <c r="M30" s="4"/>
      <c r="N30" s="4"/>
    </row>
    <row r="31" spans="1:14" x14ac:dyDescent="0.55000000000000004">
      <c r="A31" s="80" t="s">
        <v>18</v>
      </c>
      <c r="B31" s="80"/>
      <c r="C31" s="59" t="e">
        <f>EOMONTH(F31,-1)+1</f>
        <v>#VALUE!</v>
      </c>
      <c r="D31" s="60" t="e">
        <f>EOMONTH(F31,-1)+1</f>
        <v>#VALUE!</v>
      </c>
      <c r="E31" s="73" t="str">
        <f>E6</f>
        <v>ว/ด/ปี พ.ศ.</v>
      </c>
      <c r="F31" s="61" t="e">
        <f>EOMONTH(E31,0)</f>
        <v>#VALUE!</v>
      </c>
      <c r="G31" s="17" t="e">
        <f>DATEDIF(D31,E31,"d")</f>
        <v>#VALUE!</v>
      </c>
      <c r="H31" s="17" t="e">
        <f>G31+1</f>
        <v>#VALUE!</v>
      </c>
      <c r="I31" s="17" t="e">
        <f>J31+1</f>
        <v>#VALUE!</v>
      </c>
      <c r="J31" s="4" t="e">
        <f>DATEDIF(C31,F31,"d")</f>
        <v>#VALUE!</v>
      </c>
      <c r="K31" s="46"/>
      <c r="L31" s="46"/>
      <c r="M31" s="4" t="s">
        <v>13</v>
      </c>
      <c r="N31" s="4"/>
    </row>
    <row r="32" spans="1:14" x14ac:dyDescent="0.55000000000000004">
      <c r="A32" s="81" t="s">
        <v>49</v>
      </c>
      <c r="B32" s="82"/>
      <c r="C32" s="82"/>
      <c r="D32" s="82"/>
      <c r="E32" s="82"/>
      <c r="F32" s="82"/>
      <c r="G32" s="82"/>
      <c r="H32" s="82"/>
      <c r="I32" s="83"/>
      <c r="J32" s="62" t="e">
        <f>K6*H31/I31</f>
        <v>#VALUE!</v>
      </c>
      <c r="K32" s="51" t="e">
        <f>ROUND(J32,2)</f>
        <v>#VALUE!</v>
      </c>
      <c r="L32" s="52"/>
      <c r="M32" s="35" t="s">
        <v>5</v>
      </c>
      <c r="N32" s="4"/>
    </row>
    <row r="33" spans="1:14" x14ac:dyDescent="0.55000000000000004">
      <c r="A33" s="78" t="e">
        <f>B19&amp;K6&amp;K19&amp;I31&amp;D19&amp;I19&amp;H31&amp;M19</f>
        <v>#VALUE!</v>
      </c>
      <c r="B33" s="78"/>
      <c r="C33" s="78"/>
      <c r="D33" s="78"/>
      <c r="E33" s="78"/>
      <c r="F33" s="78"/>
      <c r="G33" s="78"/>
      <c r="H33" s="78"/>
      <c r="I33" s="78"/>
      <c r="J33" s="53"/>
      <c r="K33" s="54" t="e">
        <f>K32</f>
        <v>#VALUE!</v>
      </c>
      <c r="L33" s="55"/>
      <c r="M33" s="38" t="s">
        <v>5</v>
      </c>
      <c r="N33" s="4"/>
    </row>
    <row r="34" spans="1:14" ht="7.5" customHeight="1" x14ac:dyDescent="0.55000000000000004">
      <c r="A34" s="63"/>
      <c r="B34" s="63"/>
      <c r="C34" s="36"/>
      <c r="D34" s="36"/>
      <c r="E34" s="36"/>
      <c r="F34" s="36"/>
      <c r="G34" s="36"/>
      <c r="H34" s="36"/>
      <c r="I34" s="36"/>
      <c r="J34" s="53"/>
      <c r="K34" s="55"/>
      <c r="L34" s="55"/>
      <c r="M34" s="38"/>
      <c r="N34" s="4"/>
    </row>
    <row r="35" spans="1:14" ht="43.5" customHeight="1" x14ac:dyDescent="0.55000000000000004">
      <c r="A35" s="84" t="s">
        <v>39</v>
      </c>
      <c r="B35" s="84"/>
      <c r="C35" s="76"/>
      <c r="D35" s="76"/>
      <c r="E35" s="76"/>
      <c r="F35" s="76"/>
      <c r="G35" s="76"/>
      <c r="H35" s="76"/>
      <c r="I35" s="76"/>
      <c r="J35" s="64" t="e">
        <f>J22+J27+J32+M17</f>
        <v>#VALUE!</v>
      </c>
      <c r="K35" s="65" t="e">
        <f>K22+K27+K32+M17</f>
        <v>#VALUE!</v>
      </c>
      <c r="L35" s="62"/>
      <c r="M35" s="35" t="s">
        <v>5</v>
      </c>
      <c r="N35" s="4"/>
    </row>
    <row r="36" spans="1:14" ht="24.75" thickBot="1" x14ac:dyDescent="0.6">
      <c r="A36" s="74" t="s">
        <v>44</v>
      </c>
      <c r="B36" s="75"/>
      <c r="C36" s="66"/>
      <c r="D36" s="76" t="s">
        <v>6</v>
      </c>
      <c r="E36" s="76"/>
      <c r="F36" s="76"/>
      <c r="G36" s="76"/>
      <c r="H36" s="76"/>
      <c r="I36" s="76"/>
      <c r="J36" s="67" t="e">
        <f>J35*2</f>
        <v>#VALUE!</v>
      </c>
      <c r="K36" s="68" t="e">
        <f>K35*2</f>
        <v>#VALUE!</v>
      </c>
      <c r="L36" s="69"/>
      <c r="M36" s="66" t="s">
        <v>5</v>
      </c>
      <c r="N36" s="4"/>
    </row>
    <row r="37" spans="1:14" ht="25.5" thickTop="1" thickBot="1" x14ac:dyDescent="0.6">
      <c r="A37" s="70" t="s">
        <v>48</v>
      </c>
      <c r="B37" s="77" t="e">
        <f>B19&amp;K22&amp;H19&amp;K27&amp;H19&amp;K32&amp;H19&amp;M17&amp;D19&amp;I19&amp;A19&amp;M19</f>
        <v>#VALUE!</v>
      </c>
      <c r="C37" s="77"/>
      <c r="D37" s="77"/>
      <c r="E37" s="77"/>
      <c r="F37" s="77"/>
      <c r="G37" s="77"/>
      <c r="H37" s="77"/>
      <c r="I37" s="77"/>
      <c r="J37" s="4"/>
      <c r="K37" s="71" t="e">
        <f>K36</f>
        <v>#VALUE!</v>
      </c>
      <c r="L37" s="4"/>
      <c r="M37" s="66" t="s">
        <v>5</v>
      </c>
      <c r="N37" s="4"/>
    </row>
  </sheetData>
  <mergeCells count="41">
    <mergeCell ref="A1:N1"/>
    <mergeCell ref="A2:B2"/>
    <mergeCell ref="D2:H2"/>
    <mergeCell ref="I2:K2"/>
    <mergeCell ref="A3:B3"/>
    <mergeCell ref="D3:H3"/>
    <mergeCell ref="I3:K3"/>
    <mergeCell ref="A14:K14"/>
    <mergeCell ref="G5:J5"/>
    <mergeCell ref="G6:J6"/>
    <mergeCell ref="D7:E7"/>
    <mergeCell ref="H7:I7"/>
    <mergeCell ref="A8:I8"/>
    <mergeCell ref="A10:B10"/>
    <mergeCell ref="H10:I10"/>
    <mergeCell ref="A11:B11"/>
    <mergeCell ref="H11:I11"/>
    <mergeCell ref="A12:K12"/>
    <mergeCell ref="A13:B13"/>
    <mergeCell ref="H13:I13"/>
    <mergeCell ref="A27:I27"/>
    <mergeCell ref="A15:B15"/>
    <mergeCell ref="H15:I15"/>
    <mergeCell ref="A16:K16"/>
    <mergeCell ref="A17:K17"/>
    <mergeCell ref="A18:K18"/>
    <mergeCell ref="A20:B20"/>
    <mergeCell ref="A21:B21"/>
    <mergeCell ref="A22:I22"/>
    <mergeCell ref="A23:I23"/>
    <mergeCell ref="A25:B25"/>
    <mergeCell ref="A26:B26"/>
    <mergeCell ref="A36:B36"/>
    <mergeCell ref="D36:I36"/>
    <mergeCell ref="B37:I37"/>
    <mergeCell ref="A28:I28"/>
    <mergeCell ref="A30:B30"/>
    <mergeCell ref="A31:B31"/>
    <mergeCell ref="A32:I32"/>
    <mergeCell ref="A33:I33"/>
    <mergeCell ref="A35:I35"/>
  </mergeCells>
  <pageMargins left="0.78740157480314965" right="0.59055118110236227" top="0.35433070866141736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แบบคำนวณฯ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2020-12-24T08:08:44Z</cp:lastPrinted>
  <dcterms:created xsi:type="dcterms:W3CDTF">2019-02-07T06:35:03Z</dcterms:created>
  <dcterms:modified xsi:type="dcterms:W3CDTF">2021-01-07T06:39:51Z</dcterms:modified>
</cp:coreProperties>
</file>