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\Desktop\"/>
    </mc:Choice>
  </mc:AlternateContent>
  <xr:revisionPtr revIDLastSave="0" documentId="13_ncr:1_{847AE910-0FFF-428E-8B45-0015FC181440}" xr6:coauthVersionLast="47" xr6:coauthVersionMax="47" xr10:uidLastSave="{00000000-0000-0000-0000-000000000000}"/>
  <bookViews>
    <workbookView xWindow="-108" yWindow="-108" windowWidth="23256" windowHeight="12576" tabRatio="862" activeTab="6" xr2:uid="{580B6FD7-C2A6-4ADB-93AF-CFDBB67C9BB2}"/>
  </bookViews>
  <sheets>
    <sheet name="วิธีคำนวณ" sheetId="10" r:id="rId1"/>
    <sheet name="อัตรามรณะ" sheetId="11" r:id="rId2"/>
    <sheet name="การคำนวณ 1" sheetId="8" r:id="rId3"/>
    <sheet name="การคำนวณ 2" sheetId="1" r:id="rId4"/>
    <sheet name="การบันทึกบัญชี" sheetId="2" r:id="rId5"/>
    <sheet name="ผลจากการบันทึกบัญชี 1" sheetId="3" r:id="rId6"/>
    <sheet name="ผลจากการบันทึกบัญชี 2" sheetId="4" r:id="rId7"/>
    <sheet name="ผลจากการบันทึกบัญชี 3" sheetId="7" r:id="rId8"/>
  </sheets>
  <definedNames>
    <definedName name="_xlnm.Print_Titles" localSheetId="5">'ผลจากการบันทึกบัญชี 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8" l="1"/>
  <c r="L16" i="8"/>
  <c r="L21" i="8" s="1"/>
  <c r="L17" i="8"/>
  <c r="H7" i="1"/>
  <c r="I7" i="1" s="1"/>
  <c r="E7" i="8"/>
  <c r="D25" i="2"/>
  <c r="G25" i="2"/>
  <c r="C24" i="2"/>
  <c r="F24" i="2"/>
  <c r="K21" i="8"/>
  <c r="H18" i="8"/>
  <c r="H17" i="8"/>
  <c r="H16" i="8"/>
  <c r="E16" i="8"/>
  <c r="F16" i="8" s="1"/>
  <c r="G16" i="8" s="1"/>
  <c r="H20" i="8"/>
  <c r="E20" i="8"/>
  <c r="F20" i="8" s="1"/>
  <c r="G20" i="8" s="1"/>
  <c r="J20" i="8" s="1"/>
  <c r="H19" i="8"/>
  <c r="E19" i="8"/>
  <c r="F19" i="8" s="1"/>
  <c r="G19" i="8" s="1"/>
  <c r="J19" i="8" s="1"/>
  <c r="E18" i="8"/>
  <c r="F18" i="8" s="1"/>
  <c r="G18" i="8" s="1"/>
  <c r="J18" i="8" s="1"/>
  <c r="E17" i="8"/>
  <c r="F17" i="8" s="1"/>
  <c r="G17" i="8" s="1"/>
  <c r="J17" i="8" s="1"/>
  <c r="H11" i="8"/>
  <c r="E11" i="8"/>
  <c r="F11" i="8" s="1"/>
  <c r="G11" i="8" s="1"/>
  <c r="J11" i="8" s="1"/>
  <c r="H10" i="8"/>
  <c r="E10" i="8"/>
  <c r="F10" i="8" s="1"/>
  <c r="G10" i="8" s="1"/>
  <c r="J10" i="8" s="1"/>
  <c r="H9" i="8"/>
  <c r="E9" i="8"/>
  <c r="F9" i="8" s="1"/>
  <c r="G9" i="8" s="1"/>
  <c r="J9" i="8" s="1"/>
  <c r="H8" i="8"/>
  <c r="E8" i="8"/>
  <c r="F8" i="8" s="1"/>
  <c r="G8" i="8" s="1"/>
  <c r="J8" i="8" s="1"/>
  <c r="H7" i="8"/>
  <c r="J21" i="7"/>
  <c r="J8" i="7"/>
  <c r="G22" i="3"/>
  <c r="F7" i="1"/>
  <c r="E7" i="1"/>
  <c r="H8" i="7"/>
  <c r="F8" i="7"/>
  <c r="H21" i="7"/>
  <c r="F21" i="7"/>
  <c r="H16" i="1"/>
  <c r="K22" i="4"/>
  <c r="K25" i="4" s="1"/>
  <c r="I22" i="4"/>
  <c r="I25" i="4" s="1"/>
  <c r="K10" i="4"/>
  <c r="I10" i="4"/>
  <c r="K17" i="3"/>
  <c r="I17" i="3"/>
  <c r="K12" i="3"/>
  <c r="I12" i="3"/>
  <c r="G22" i="4"/>
  <c r="E22" i="4"/>
  <c r="G10" i="4"/>
  <c r="E10" i="4"/>
  <c r="G17" i="3"/>
  <c r="E17" i="3"/>
  <c r="G12" i="3"/>
  <c r="E12" i="3"/>
  <c r="J20" i="1"/>
  <c r="H20" i="1"/>
  <c r="F20" i="1"/>
  <c r="E20" i="1"/>
  <c r="J19" i="1"/>
  <c r="H19" i="1"/>
  <c r="F19" i="1"/>
  <c r="E19" i="1"/>
  <c r="J18" i="1"/>
  <c r="H18" i="1"/>
  <c r="F18" i="1"/>
  <c r="E18" i="1"/>
  <c r="J17" i="1"/>
  <c r="H17" i="1"/>
  <c r="F17" i="1"/>
  <c r="E17" i="1"/>
  <c r="J16" i="1"/>
  <c r="F16" i="1"/>
  <c r="E16" i="1"/>
  <c r="J8" i="1"/>
  <c r="J9" i="1"/>
  <c r="J10" i="1"/>
  <c r="J11" i="1"/>
  <c r="J7" i="1"/>
  <c r="H8" i="1"/>
  <c r="H9" i="1"/>
  <c r="H10" i="1"/>
  <c r="H11" i="1"/>
  <c r="I18" i="3" l="1"/>
  <c r="K18" i="3"/>
  <c r="F7" i="8"/>
  <c r="G7" i="8" s="1"/>
  <c r="J7" i="8" s="1"/>
  <c r="J16" i="8"/>
  <c r="I17" i="1"/>
  <c r="K17" i="1" s="1"/>
  <c r="I18" i="1"/>
  <c r="K18" i="1" s="1"/>
  <c r="I20" i="1"/>
  <c r="K20" i="1" s="1"/>
  <c r="G18" i="3"/>
  <c r="I19" i="1"/>
  <c r="K19" i="1" s="1"/>
  <c r="I16" i="1"/>
  <c r="K16" i="1" s="1"/>
  <c r="E25" i="4"/>
  <c r="G25" i="4"/>
  <c r="E18" i="3"/>
  <c r="K21" i="1" l="1"/>
  <c r="E11" i="1"/>
  <c r="E10" i="1"/>
  <c r="E9" i="1"/>
  <c r="E8" i="1"/>
  <c r="F11" i="1"/>
  <c r="F10" i="1"/>
  <c r="F9" i="1"/>
  <c r="F8" i="1"/>
  <c r="I8" i="1" l="1"/>
  <c r="K8" i="1" s="1"/>
  <c r="I9" i="1"/>
  <c r="K9" i="1" s="1"/>
  <c r="L18" i="1" s="1"/>
  <c r="I10" i="1"/>
  <c r="K10" i="1" s="1"/>
  <c r="L19" i="1" s="1"/>
  <c r="I11" i="1"/>
  <c r="K11" i="1" s="1"/>
  <c r="L20" i="1" s="1"/>
  <c r="K7" i="1"/>
  <c r="L16" i="1" s="1"/>
  <c r="K12" i="1" l="1"/>
  <c r="L17" i="1"/>
  <c r="L21" i="1" s="1"/>
</calcChain>
</file>

<file path=xl/sharedStrings.xml><?xml version="1.0" encoding="utf-8"?>
<sst xmlns="http://schemas.openxmlformats.org/spreadsheetml/2006/main" count="206" uniqueCount="116">
  <si>
    <t>เกณฑ์ในการประมาณการหนี้สินเกี่ยวกับผลประโยชน์ของพนักงาน</t>
  </si>
  <si>
    <t>10100001</t>
  </si>
  <si>
    <t>รหัสพนักงาน</t>
  </si>
  <si>
    <t>10100002</t>
  </si>
  <si>
    <t>10100003</t>
  </si>
  <si>
    <t>10100004</t>
  </si>
  <si>
    <t>10100005</t>
  </si>
  <si>
    <t>เงินเดือน ณ วันเกษียณ (บวกปีละ 5%)</t>
  </si>
  <si>
    <t>เงินเดือน ณ วันเกษียณ* (ปัดแล้ว)</t>
  </si>
  <si>
    <t>จำนวนปี (วันที่เป็น พม. - ขยายเกษียณ)</t>
  </si>
  <si>
    <t>เงินชดเชยตามจริง (เท่า)</t>
  </si>
  <si>
    <t>เงินเดือน ณ วันเกษียณ*เงินชดเชยตามจริง (เท่า)</t>
  </si>
  <si>
    <t>วันที่เริ่มเป็น พม.</t>
  </si>
  <si>
    <t>วันที่เกษียณอายุ</t>
  </si>
  <si>
    <t>ไม่บันทึก</t>
  </si>
  <si>
    <t>จำนวนปีที่ทำงานถึงปีปัจจุบัน</t>
  </si>
  <si>
    <t>จำนวนเงินที่จะได้รับเมื่อเกษียณ</t>
  </si>
  <si>
    <t>ผลประโยชน์พนักงานคำนวณตามระยะเวลา</t>
  </si>
  <si>
    <t>ความน่าจะเป็น (อัตราการหมุนเวียนพนักงาน)</t>
  </si>
  <si>
    <t>รูปแบบการบันทึกบัญชี</t>
  </si>
  <si>
    <t>รูปแบบเดิม</t>
  </si>
  <si>
    <t>รูปแบบใหม่</t>
  </si>
  <si>
    <t>ปีที่ 1 ณ 30 กันยายน 25X1</t>
  </si>
  <si>
    <t>เดบิต เงินชดเชยพนักงานพ้นสภาพ</t>
  </si>
  <si>
    <t xml:space="preserve">       เครดิต  ภาระผูกพันผลประโยชน์พนักงาน</t>
  </si>
  <si>
    <t>ปีที่ 2 ในระหว่างปี 25X2 จ่ายเงินชดเชย</t>
  </si>
  <si>
    <t>เดบิต ภาระผูกพันผลประโยชน์พนักงาน</t>
  </si>
  <si>
    <t xml:space="preserve">       เครดิต  เงินชดเชยพนักงานพ้นสภาพ</t>
  </si>
  <si>
    <t xml:space="preserve">       เครดิต  เงินฝากธนาคาร</t>
  </si>
  <si>
    <t>ปีที่ 2 ณ 30 กันยายน 25X2</t>
  </si>
  <si>
    <t xml:space="preserve">ล้างตามที่จ่ายจริง  ไม่ตรงกับที่ตั้งไว้ </t>
  </si>
  <si>
    <t>ล้างตามที่บันทึกตั้งไว้</t>
  </si>
  <si>
    <t>งบแสดงฐานะการเงิน</t>
  </si>
  <si>
    <t>(หน่วย : บาท)</t>
  </si>
  <si>
    <t>หมายเหตุ</t>
  </si>
  <si>
    <t>หนี้สิน</t>
  </si>
  <si>
    <t>หนี้สินหมุนเวียน</t>
  </si>
  <si>
    <t>เจ้าหนี้การค้า</t>
  </si>
  <si>
    <t>เงินรับฝากระยะสั้น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</si>
  <si>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</si>
  <si>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</si>
  <si>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</si>
  <si>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เจ้าหนี้เงินโอนและรายการอุดหนุนระยะยาว</t>
  </si>
  <si>
    <t>เงินรับฝากระยะยาว</t>
  </si>
  <si>
    <t>ประมาณการหนี้สินระยะยาว</t>
  </si>
  <si>
    <t>รวมหนี้สินไม่หมุนเวียน</t>
  </si>
  <si>
    <t>รวมหนี้สิน</t>
  </si>
  <si>
    <t>สินทรัพย์สุทธิ/ส่วนทุน</t>
  </si>
  <si>
    <t>มหาวิทยาลัย...............</t>
  </si>
  <si>
    <t>งบแสดงผลการดำเนินงานทางการเงิน</t>
  </si>
  <si>
    <t>รายได้</t>
  </si>
  <si>
    <t>รายได้จากงบประมาณ</t>
  </si>
  <si>
    <t>รายได้จากการขายสินค้าและบริการ</t>
  </si>
  <si>
    <t>รวมรายได้</t>
  </si>
  <si>
    <t>ค่าใช้จ่าย</t>
  </si>
  <si>
    <t>ค่าใช้จ่ายบุคลากร</t>
  </si>
  <si>
    <t>ค่าบำเหน็จบำนาญ</t>
  </si>
  <si>
    <t>ค่าตอบแทน</t>
  </si>
  <si>
    <t>ค่าใช้สอย</t>
  </si>
  <si>
    <t>ค่าวัสดุ</t>
  </si>
  <si>
    <t>ค่าสาธารณูปโภค</t>
  </si>
  <si>
    <t>ต้นทุนขายสินค้าและบริการ</t>
  </si>
  <si>
    <t>ค่าเสื่อมราคาและค่าตัดจำหน่าย</t>
  </si>
  <si>
    <t>ค่าใช้จ่ายจากการอุดหนุนและบริจาค</t>
  </si>
  <si>
    <t>ค่าใช้จ่ายอื่น</t>
  </si>
  <si>
    <t>รวมค่าใช้จ่าย</t>
  </si>
  <si>
    <t>รายได้สูงกว่าค่าใช้จ่ายก่อนต้นทุนทางการเงิน</t>
  </si>
  <si>
    <t>ต้นทุนทางการเงิน</t>
  </si>
  <si>
    <t>รายได้สูงกว่าค่าใช้จ่ายสุทธิ</t>
  </si>
  <si>
    <t>มหาวิทยาลัย............</t>
  </si>
  <si>
    <t>บันทึกบัญชีประมาณการผลประโยชน์พนักงานที่คำนวณได้ตามเกณฑ์ที่ดีที่สุด</t>
  </si>
  <si>
    <t>บันทึกบัญชีประมาณการผลประโยชน์พนักงานปรับลดลงจากปีก่อน</t>
  </si>
  <si>
    <t>เงินเดือน ณ วันที่ 30 กันยายน 2563</t>
  </si>
  <si>
    <t>เงินเดือน ณ วันที่ 30 กันยายน 2564</t>
  </si>
  <si>
    <t>ผลประโยชน์ พนง.บันทึกในปีงบประมาณ 2563</t>
  </si>
  <si>
    <t>ผลประโยชน์ พนง.บันทึกในปี ณ 2564</t>
  </si>
  <si>
    <t>บันทึกในปีงบประมาณ 2564</t>
  </si>
  <si>
    <t>สำหรับปีสิ้นสุดวันที่ 30 กันยายน 2564</t>
  </si>
  <si>
    <t>ณ วันที่ 30 กันยายน 2564</t>
  </si>
  <si>
    <t>จำนวนปีจาก (30 ก.ย.63-เกษียณอายุ)</t>
  </si>
  <si>
    <t>จำนวนปีจาก (30 ก.ย.64-เกษียณอายุ)</t>
  </si>
  <si>
    <t>ผลประโยชน์ พนง.บันทึกในปีงบประมาณ 2564</t>
  </si>
  <si>
    <t>การคำนวณรูปแบบเดิม</t>
  </si>
  <si>
    <t>การคำนวณรูปแบบใหม่</t>
  </si>
  <si>
    <t>บันทึกบัญชีกลับรายการประมาณการผลประโยชน์พนักงานต้นปี</t>
  </si>
  <si>
    <t>บันทึกบัญชีกลับรายการประมาณการผลประโยชน์พนักงานสำหรับพนักงานที่เกษียณ</t>
  </si>
  <si>
    <t>บันทึกบัญชีจ่ายเงินเกษียณสำหรับพนักงานที่เกษียณ</t>
  </si>
  <si>
    <t>ยอดค่าใช้จ่าย</t>
  </si>
  <si>
    <t>ยอดหนี้สิน</t>
  </si>
  <si>
    <t>ส่วนงาน</t>
  </si>
  <si>
    <t>มหาวิทยาลัยมหิดล</t>
  </si>
  <si>
    <t>รายละเอียดวิธีการคำนวณภาระผูกพันผลประโยชน์พนักงาน</t>
  </si>
  <si>
    <t>ส่วนงานใน MU-ERP 35 ส่วนงาน</t>
  </si>
  <si>
    <t>วิธีคำนวณ</t>
  </si>
  <si>
    <t xml:space="preserve">ผลประโยชน์เกษียณอายุ </t>
  </si>
  <si>
    <t xml:space="preserve">x จำนวนเดือนที่ได้รับเมื่อเกษียณ) </t>
  </si>
  <si>
    <t xml:space="preserve">x (อายุงานปัจจุบัน/อายุงาน ณ เกษียณ) </t>
  </si>
  <si>
    <t xml:space="preserve">x ความน่าจะเป็นที่จะอยู่จนครบเกษียณ </t>
  </si>
  <si>
    <t xml:space="preserve">x อัตราหมุนเวียนของพนักงาน
</t>
  </si>
  <si>
    <t xml:space="preserve">x (1/(1+i)จำนวนปีจากปัจจุบันถึงเกษียณ </t>
  </si>
  <si>
    <t>x จำนวนเดือนที่ได้รับเมื่อเกษียณ</t>
  </si>
  <si>
    <t>x สัดส่วนการทำงาน ณ ปัจจุบัน</t>
  </si>
  <si>
    <t>-จำนวนเงินที่จะได้รับเมื่อเกษียณคูณอัตราหมุนเวียน</t>
  </si>
  <si>
    <t>x ความน่าจะเป็นของการจ่ายผลประโยชน์</t>
  </si>
  <si>
    <t>จำนวนพนง.</t>
  </si>
  <si>
    <t>ทั้งหมด</t>
  </si>
  <si>
    <t>เฉพาะพนง.ที่จะเกษียณใน 5 ปีข้างหน้า</t>
  </si>
  <si>
    <t>ส่วนงาน 1</t>
  </si>
  <si>
    <t>ส่วนงาน 2</t>
  </si>
  <si>
    <t>ส่วนงาน 3</t>
  </si>
  <si>
    <t xml:space="preserve">(เงินเดือนของพนักงานแต่ละคน ณ 30 ก.ย.63 </t>
  </si>
  <si>
    <t xml:space="preserve">(เงินเดือนของพนักงานแต่ละคน ณ 30ก.ย.63 </t>
  </si>
  <si>
    <t>(เงินเดือนของพนักงานแต่ละคน ณ 30 ก.ย.63</t>
  </si>
  <si>
    <t xml:space="preserve">+(5% ของเงินเดือน ณ 30ก.ย.63 </t>
  </si>
  <si>
    <t xml:space="preserve">x จำนวนปีจาก (30 ก.ย.63-เกษียณอายุ)) </t>
  </si>
  <si>
    <t>รูปแบบเดิมที่กองคลังบันทึกให้ส่วนงานใน ERP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</si>
</sst>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[$-1070000]d/mm/yyyy;@"/>
    <numFmt numFmtId="168" formatCode="0.0%"/>
    <numFmt numFmtId="169" formatCode="_(* #,##0.0_);_(* \(#,##0.0\);_(* &quot;-&quot;?_);@_)"/>
  </numFmts>
  <fonts count="6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rgb="FF404040"/>
      <name val="TH SarabunIT๙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20"/>
      <color theme="9" tint="-0.499984740745262"/>
      <name val="TH SarabunIT๙"/>
      <family val="2"/>
    </font>
    <font>
      <b/>
      <sz val="20"/>
      <color theme="8" tint="-0.499984740745262"/>
      <name val="TH SarabunIT๙"/>
      <family val="2"/>
    </font>
    <font>
      <sz val="16"/>
      <color rgb="FFFF0000"/>
      <name val="TH SarabunPSK"/>
      <family val="2"/>
    </font>
    <font>
      <b/>
      <sz val="11"/>
      <color indexed="21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6"/>
      <color theme="1"/>
      <name val="TH SarabunPSK"/>
      <family val="2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rgb="FF9C6500"/>
      <name val="Calibri"/>
      <family val="2"/>
      <charset val="222"/>
      <scheme val="minor"/>
    </font>
    <font>
      <b/>
      <sz val="18"/>
      <color theme="3"/>
      <name val="Calibri Light"/>
      <family val="2"/>
      <charset val="22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6"/>
      <color theme="1"/>
      <name val="TH SarabunPSK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35">
    <xf numFmtId="0" fontId="0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Border="0">
      <alignment horizontal="centerContinuous"/>
    </xf>
    <xf numFmtId="0" fontId="16" fillId="7" borderId="1"/>
    <xf numFmtId="40" fontId="17" fillId="8" borderId="0">
      <alignment horizontal="right"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4" borderId="8" applyNumberFormat="0" applyAlignment="0" applyProtection="0"/>
    <xf numFmtId="0" fontId="26" fillId="15" borderId="9" applyNumberFormat="0" applyAlignment="0" applyProtection="0"/>
    <xf numFmtId="0" fontId="27" fillId="15" borderId="8" applyNumberFormat="0" applyAlignment="0" applyProtection="0"/>
    <xf numFmtId="0" fontId="28" fillId="0" borderId="10" applyNumberFormat="0" applyFill="0" applyAlignment="0" applyProtection="0"/>
    <xf numFmtId="0" fontId="29" fillId="16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3" fillId="41" borderId="0" applyNumberFormat="0" applyBorder="0" applyAlignment="0" applyProtection="0"/>
    <xf numFmtId="49" fontId="39" fillId="0" borderId="0" applyFont="0" applyFill="0" applyBorder="0" applyAlignment="0" applyProtection="0">
      <alignment horizontal="left"/>
    </xf>
    <xf numFmtId="169" fontId="40" fillId="0" borderId="0" applyAlignment="0" applyProtection="0"/>
    <xf numFmtId="168" fontId="36" fillId="0" borderId="0" applyFill="0" applyBorder="0" applyAlignment="0" applyProtection="0"/>
    <xf numFmtId="49" fontId="36" fillId="0" borderId="0" applyNumberFormat="0" applyAlignment="0" applyProtection="0">
      <alignment horizontal="left"/>
    </xf>
    <xf numFmtId="49" fontId="41" fillId="0" borderId="15" applyNumberFormat="0" applyAlignment="0" applyProtection="0">
      <alignment horizontal="left" wrapText="1"/>
    </xf>
    <xf numFmtId="49" fontId="41" fillId="0" borderId="0" applyNumberFormat="0" applyAlignment="0" applyProtection="0">
      <alignment horizontal="left" wrapText="1"/>
    </xf>
    <xf numFmtId="49" fontId="42" fillId="0" borderId="0" applyAlignment="0" applyProtection="0">
      <alignment horizontal="left"/>
    </xf>
    <xf numFmtId="164" fontId="34" fillId="0" borderId="0" applyFont="0" applyFill="0" applyBorder="0" applyAlignment="0" applyProtection="0"/>
    <xf numFmtId="0" fontId="43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9" fontId="34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/>
    <xf numFmtId="164" fontId="34" fillId="0" borderId="0" applyFont="0" applyFill="0" applyBorder="0" applyAlignment="0" applyProtection="0"/>
    <xf numFmtId="0" fontId="34" fillId="0" borderId="0"/>
    <xf numFmtId="0" fontId="19" fillId="0" borderId="0" applyNumberFormat="0" applyFill="0" applyBorder="0" applyAlignment="0" applyProtection="0"/>
    <xf numFmtId="0" fontId="50" fillId="12" borderId="0" applyNumberFormat="0" applyBorder="0" applyAlignment="0" applyProtection="0"/>
    <xf numFmtId="0" fontId="53" fillId="15" borderId="9" applyNumberFormat="0" applyAlignment="0" applyProtection="0"/>
    <xf numFmtId="0" fontId="51" fillId="13" borderId="0" applyNumberFormat="0" applyBorder="0" applyAlignment="0" applyProtection="0"/>
    <xf numFmtId="0" fontId="47" fillId="0" borderId="6" applyNumberFormat="0" applyFill="0" applyAlignment="0" applyProtection="0"/>
    <xf numFmtId="0" fontId="56" fillId="16" borderId="11" applyNumberFormat="0" applyAlignment="0" applyProtection="0"/>
    <xf numFmtId="0" fontId="52" fillId="14" borderId="8" applyNumberFormat="0" applyAlignment="0" applyProtection="0"/>
    <xf numFmtId="0" fontId="35" fillId="27" borderId="0" applyNumberFormat="0" applyBorder="0" applyAlignment="0" applyProtection="0"/>
    <xf numFmtId="0" fontId="35" fillId="17" borderId="12" applyNumberFormat="0" applyFont="0" applyAlignment="0" applyProtection="0"/>
    <xf numFmtId="0" fontId="48" fillId="0" borderId="0" applyNumberFormat="0" applyFill="0" applyBorder="0" applyAlignment="0" applyProtection="0"/>
    <xf numFmtId="0" fontId="54" fillId="15" borderId="8" applyNumberFormat="0" applyAlignment="0" applyProtection="0"/>
    <xf numFmtId="0" fontId="60" fillId="18" borderId="0" applyNumberFormat="0" applyBorder="0" applyAlignment="0" applyProtection="0"/>
    <xf numFmtId="164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12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0" borderId="0"/>
    <xf numFmtId="0" fontId="35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0" borderId="0" applyNumberFormat="0" applyBorder="0" applyAlignment="0" applyProtection="0"/>
    <xf numFmtId="0" fontId="55" fillId="0" borderId="10" applyNumberFormat="0" applyFill="0" applyAlignment="0" applyProtection="0"/>
    <xf numFmtId="0" fontId="49" fillId="11" borderId="0" applyNumberFormat="0" applyBorder="0" applyAlignment="0" applyProtection="0"/>
    <xf numFmtId="0" fontId="35" fillId="28" borderId="0" applyNumberFormat="0" applyBorder="0" applyAlignment="0" applyProtection="0"/>
    <xf numFmtId="0" fontId="48" fillId="0" borderId="7" applyNumberFormat="0" applyFill="0" applyAlignment="0" applyProtection="0"/>
    <xf numFmtId="0" fontId="35" fillId="19" borderId="0" applyNumberFormat="0" applyBorder="0" applyAlignment="0" applyProtection="0"/>
    <xf numFmtId="0" fontId="35" fillId="36" borderId="0" applyNumberFormat="0" applyBorder="0" applyAlignment="0" applyProtection="0"/>
    <xf numFmtId="0" fontId="35" fillId="24" borderId="0" applyNumberFormat="0" applyBorder="0" applyAlignment="0" applyProtection="0"/>
    <xf numFmtId="0" fontId="59" fillId="0" borderId="13" applyNumberFormat="0" applyFill="0" applyAlignment="0" applyProtection="0"/>
    <xf numFmtId="0" fontId="35" fillId="39" borderId="0" applyNumberFormat="0" applyBorder="0" applyAlignment="0" applyProtection="0"/>
    <xf numFmtId="0" fontId="35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60" fillId="22" borderId="0" applyNumberFormat="0" applyBorder="0" applyAlignment="0" applyProtection="0"/>
    <xf numFmtId="0" fontId="46" fillId="0" borderId="5" applyNumberFormat="0" applyFill="0" applyAlignment="0" applyProtection="0"/>
    <xf numFmtId="0" fontId="60" fillId="38" borderId="0" applyNumberFormat="0" applyBorder="0" applyAlignment="0" applyProtection="0"/>
    <xf numFmtId="0" fontId="35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60" fillId="34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35" borderId="0" applyNumberFormat="0" applyBorder="0" applyAlignment="0" applyProtection="0"/>
    <xf numFmtId="0" fontId="60" fillId="30" borderId="0" applyNumberFormat="0" applyBorder="0" applyAlignment="0" applyProtection="0"/>
    <xf numFmtId="0" fontId="35" fillId="37" borderId="0" applyNumberFormat="0" applyBorder="0" applyAlignment="0" applyProtection="0"/>
    <xf numFmtId="0" fontId="35" fillId="31" borderId="0" applyNumberFormat="0" applyBorder="0" applyAlignment="0" applyProtection="0"/>
    <xf numFmtId="0" fontId="60" fillId="26" borderId="0" applyNumberFormat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quotePrefix="1" applyFont="1"/>
    <xf numFmtId="0" fontId="3" fillId="0" borderId="0" xfId="0" applyFont="1" applyAlignment="1">
      <alignment horizontal="center" vertical="center" wrapText="1"/>
    </xf>
    <xf numFmtId="165" fontId="2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Font="1"/>
    <xf numFmtId="0" fontId="4" fillId="0" borderId="0" xfId="0" applyFont="1" applyAlignment="1">
      <alignment horizontal="center" vertical="center" wrapText="1"/>
    </xf>
    <xf numFmtId="4" fontId="3" fillId="3" borderId="0" xfId="0" applyNumberFormat="1" applyFont="1" applyFill="1"/>
    <xf numFmtId="0" fontId="3" fillId="4" borderId="0" xfId="0" applyFont="1" applyFill="1" applyAlignment="1">
      <alignment horizontal="center" vertical="center" wrapText="1"/>
    </xf>
    <xf numFmtId="10" fontId="3" fillId="0" borderId="0" xfId="0" applyNumberFormat="1" applyFont="1"/>
    <xf numFmtId="4" fontId="3" fillId="5" borderId="0" xfId="0" applyNumberFormat="1" applyFont="1" applyFill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2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4" applyFont="1" applyFill="1" applyBorder="1"/>
    <xf numFmtId="0" fontId="14" fillId="0" borderId="0" xfId="3" applyFont="1" applyAlignment="1">
      <alignment horizontal="center"/>
    </xf>
    <xf numFmtId="0" fontId="14" fillId="0" borderId="0" xfId="0" applyFont="1"/>
    <xf numFmtId="0" fontId="15" fillId="0" borderId="0" xfId="4" applyFont="1" applyFill="1" applyBorder="1" applyAlignment="1">
      <alignment horizontal="center"/>
    </xf>
    <xf numFmtId="164" fontId="15" fillId="0" borderId="0" xfId="1" applyFont="1" applyFill="1" applyAlignment="1">
      <alignment horizontal="center"/>
    </xf>
    <xf numFmtId="164" fontId="15" fillId="0" borderId="0" xfId="1" applyFont="1" applyFill="1"/>
    <xf numFmtId="164" fontId="15" fillId="0" borderId="0" xfId="1" applyFont="1" applyFill="1" applyBorder="1"/>
    <xf numFmtId="164" fontId="14" fillId="0" borderId="2" xfId="1" applyFont="1" applyFill="1" applyBorder="1"/>
    <xf numFmtId="164" fontId="14" fillId="0" borderId="0" xfId="1" applyFont="1" applyFill="1" applyBorder="1"/>
    <xf numFmtId="164" fontId="15" fillId="0" borderId="3" xfId="1" applyFont="1" applyFill="1" applyBorder="1"/>
    <xf numFmtId="164" fontId="14" fillId="0" borderId="3" xfId="1" applyFont="1" applyFill="1" applyBorder="1"/>
    <xf numFmtId="164" fontId="14" fillId="0" borderId="4" xfId="1" applyFont="1" applyFill="1" applyBorder="1"/>
    <xf numFmtId="0" fontId="15" fillId="2" borderId="0" xfId="0" applyFont="1" applyFill="1"/>
    <xf numFmtId="0" fontId="15" fillId="0" borderId="0" xfId="0" applyFont="1" applyAlignment="1">
      <alignment horizontal="center" vertical="center"/>
    </xf>
    <xf numFmtId="164" fontId="14" fillId="0" borderId="0" xfId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4" fillId="0" borderId="0" xfId="4" applyFont="1" applyFill="1" applyBorder="1" applyAlignment="1">
      <alignment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left" vertical="center"/>
    </xf>
    <xf numFmtId="0" fontId="1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vertical="center"/>
    </xf>
    <xf numFmtId="164" fontId="15" fillId="0" borderId="0" xfId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64" fontId="15" fillId="0" borderId="0" xfId="1" applyFont="1" applyFill="1" applyBorder="1" applyAlignment="1">
      <alignment horizontal="left" vertical="center"/>
    </xf>
    <xf numFmtId="164" fontId="15" fillId="0" borderId="0" xfId="1" applyFont="1"/>
    <xf numFmtId="164" fontId="14" fillId="0" borderId="2" xfId="1" applyFont="1" applyFill="1" applyBorder="1" applyAlignment="1">
      <alignment horizontal="right" vertical="center"/>
    </xf>
    <xf numFmtId="164" fontId="14" fillId="0" borderId="0" xfId="1" applyFont="1" applyFill="1" applyBorder="1" applyAlignment="1">
      <alignment horizontal="right" vertical="center"/>
    </xf>
    <xf numFmtId="0" fontId="15" fillId="0" borderId="0" xfId="4" applyFont="1" applyFill="1" applyBorder="1" applyAlignment="1">
      <alignment horizontal="center" vertical="center"/>
    </xf>
    <xf numFmtId="164" fontId="15" fillId="0" borderId="0" xfId="1" applyFont="1" applyFill="1" applyAlignment="1">
      <alignment horizontal="center" vertical="center"/>
    </xf>
    <xf numFmtId="164" fontId="15" fillId="0" borderId="0" xfId="1" applyFont="1" applyFill="1" applyBorder="1" applyAlignment="1">
      <alignment horizontal="center" vertical="center"/>
    </xf>
    <xf numFmtId="164" fontId="14" fillId="0" borderId="4" xfId="1" applyFont="1" applyFill="1" applyBorder="1" applyAlignment="1">
      <alignment horizontal="right" vertical="center"/>
    </xf>
    <xf numFmtId="0" fontId="15" fillId="2" borderId="0" xfId="4" applyFont="1" applyFill="1" applyBorder="1" applyAlignment="1">
      <alignment vertical="center"/>
    </xf>
    <xf numFmtId="0" fontId="3" fillId="10" borderId="0" xfId="0" applyFont="1" applyFill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left"/>
    </xf>
    <xf numFmtId="0" fontId="14" fillId="0" borderId="0" xfId="3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" fontId="4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0" fontId="4" fillId="0" borderId="0" xfId="0" applyFont="1"/>
    <xf numFmtId="0" fontId="4" fillId="0" borderId="14" xfId="0" applyFont="1" applyBorder="1" applyAlignment="1">
      <alignment horizontal="center"/>
    </xf>
    <xf numFmtId="0" fontId="61" fillId="0" borderId="16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7" xfId="0" quotePrefix="1" applyFont="1" applyBorder="1"/>
    <xf numFmtId="0" fontId="3" fillId="0" borderId="18" xfId="0" applyFont="1" applyBorder="1"/>
    <xf numFmtId="0" fontId="61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4" fillId="0" borderId="0" xfId="3" applyFont="1" applyAlignment="1">
      <alignment horizontal="center"/>
    </xf>
    <xf numFmtId="0" fontId="14" fillId="9" borderId="0" xfId="3" applyFont="1" applyFill="1" applyAlignment="1">
      <alignment horizontal="center"/>
    </xf>
    <xf numFmtId="0" fontId="14" fillId="6" borderId="0" xfId="3" applyFont="1" applyFill="1" applyAlignment="1">
      <alignment horizontal="center"/>
    </xf>
    <xf numFmtId="0" fontId="14" fillId="0" borderId="0" xfId="3" applyFont="1" applyAlignment="1">
      <alignment horizontal="center" vertical="center"/>
    </xf>
  </cellXfs>
  <cellStyles count="235">
    <cellStyle name="20% - Accent1" xfId="21" builtinId="30" customBuiltin="1"/>
    <cellStyle name="20% - Accent1 2" xfId="153" xr:uid="{20F9A817-EA09-4791-B67C-3C266AA8C156}"/>
    <cellStyle name="20% - Accent1 2 2" xfId="192" xr:uid="{F7F3E446-2246-4DA8-844C-7EFBD9745546}"/>
    <cellStyle name="20% - Accent1 3" xfId="179" xr:uid="{9CC22FE6-6DFD-4A2B-86B1-B324A005D4E3}"/>
    <cellStyle name="20% - Accent1 4" xfId="166" xr:uid="{F242EDC3-DDAD-417D-A32D-0D0074BDD940}"/>
    <cellStyle name="20% - Accent1 5" xfId="213" xr:uid="{20D19486-B777-46AC-B8B1-8F42295523E1}"/>
    <cellStyle name="20% - Accent2" xfId="24" builtinId="34" customBuiltin="1"/>
    <cellStyle name="20% - Accent2 2" xfId="155" xr:uid="{8ABCA5E4-CF75-48CF-9D21-192AA8DEBC46}"/>
    <cellStyle name="20% - Accent2 2 2" xfId="194" xr:uid="{0B3B876A-AB5D-4667-BAA2-8E33F824E7E2}"/>
    <cellStyle name="20% - Accent2 3" xfId="181" xr:uid="{6C021A22-6766-4D23-8374-C2362C0FF700}"/>
    <cellStyle name="20% - Accent2 4" xfId="168" xr:uid="{7219E00C-CEE7-46C7-9EE5-3709D6A4244C}"/>
    <cellStyle name="20% - Accent2 5" xfId="218" xr:uid="{D206BF99-2BDF-49BC-998B-182F51EA00F7}"/>
    <cellStyle name="20% - Accent3" xfId="27" builtinId="38" customBuiltin="1"/>
    <cellStyle name="20% - Accent3 2" xfId="157" xr:uid="{ECD5E5F7-AAA8-4398-80E0-CB5D0E46CE6E}"/>
    <cellStyle name="20% - Accent3 2 2" xfId="196" xr:uid="{5DFAE5CF-D2A9-43D1-8781-2A08B83A95BC}"/>
    <cellStyle name="20% - Accent3 3" xfId="183" xr:uid="{673E2C99-04B0-4CAA-AE78-8DF864EDB0C9}"/>
    <cellStyle name="20% - Accent3 4" xfId="170" xr:uid="{0ED9B57B-CC1D-425D-A729-FAB5421E07A6}"/>
    <cellStyle name="20% - Accent3 5" xfId="123" xr:uid="{6D0B9FC7-FDB1-4433-A17B-2528E015019A}"/>
    <cellStyle name="20% - Accent4" xfId="30" builtinId="42" customBuiltin="1"/>
    <cellStyle name="20% - Accent4 2" xfId="159" xr:uid="{5DBAD377-7AAC-4C18-B8F4-01656FCFBCCC}"/>
    <cellStyle name="20% - Accent4 2 2" xfId="198" xr:uid="{AEA4E4F7-8E22-4111-970A-7353DFA89168}"/>
    <cellStyle name="20% - Accent4 3" xfId="185" xr:uid="{718E6381-26BC-44C6-8568-C01E4F744785}"/>
    <cellStyle name="20% - Accent4 4" xfId="172" xr:uid="{FB5C877B-A216-465F-910A-9730752EFD51}"/>
    <cellStyle name="20% - Accent4 5" xfId="233" xr:uid="{9E6AAC86-4FCE-47DC-8E78-A5897B75EAF3}"/>
    <cellStyle name="20% - Accent5" xfId="33" builtinId="46" customBuiltin="1"/>
    <cellStyle name="20% - Accent5 2" xfId="161" xr:uid="{5D20CF8D-EA97-4738-AC86-999D2A754D0E}"/>
    <cellStyle name="20% - Accent5 2 2" xfId="200" xr:uid="{E26C90DB-1E17-42E2-B7C7-637E2DA2127B}"/>
    <cellStyle name="20% - Accent5 3" xfId="187" xr:uid="{7D7FF54C-E71D-41A6-99DB-595F2ABA9421}"/>
    <cellStyle name="20% - Accent5 4" xfId="174" xr:uid="{1D7B80A6-18C2-4620-A3DB-585C4A084D96}"/>
    <cellStyle name="20% - Accent5 5" xfId="230" xr:uid="{9F8131A0-9E00-47B2-9EBA-7551C747B5C5}"/>
    <cellStyle name="20% - Accent6" xfId="36" builtinId="50" customBuiltin="1"/>
    <cellStyle name="20% - Accent6 2" xfId="163" xr:uid="{CDFEFA8D-0736-4730-A15C-9F7BA6C6C58F}"/>
    <cellStyle name="20% - Accent6 2 2" xfId="202" xr:uid="{1B720DD8-C9E5-4387-B8B6-9CD4872B6A66}"/>
    <cellStyle name="20% - Accent6 3" xfId="189" xr:uid="{3962022D-62FA-4446-BE61-0B31CC84C61D}"/>
    <cellStyle name="20% - Accent6 4" xfId="176" xr:uid="{02F69FD2-E0EE-4688-BAF4-BF778AE77FFF}"/>
    <cellStyle name="20% - Accent6 5" xfId="217" xr:uid="{2263E8F3-008B-445F-899E-9CA63504F007}"/>
    <cellStyle name="40% - Accent1" xfId="22" builtinId="31" customBuiltin="1"/>
    <cellStyle name="40% - Accent1 2" xfId="154" xr:uid="{347B607B-4EB4-406B-82CC-D8D1F9CA5940}"/>
    <cellStyle name="40% - Accent1 2 2" xfId="193" xr:uid="{5A11FBF3-989E-40F2-BF6E-50C96A58C4E3}"/>
    <cellStyle name="40% - Accent1 3" xfId="180" xr:uid="{849B9E0F-FB85-4E8F-B246-3F8634D520FE}"/>
    <cellStyle name="40% - Accent1 4" xfId="167" xr:uid="{C249A2AC-8205-48DD-8452-A3F12F78417E}"/>
    <cellStyle name="40% - Accent1 5" xfId="208" xr:uid="{E0ADCE87-4D8B-4341-96DD-C0A85DF69912}"/>
    <cellStyle name="40% - Accent2" xfId="25" builtinId="35" customBuiltin="1"/>
    <cellStyle name="40% - Accent2 2" xfId="156" xr:uid="{322AEE0C-39ED-44C6-9F26-97BF63CA0EC9}"/>
    <cellStyle name="40% - Accent2 2 2" xfId="195" xr:uid="{60F30580-84A7-4C0C-B2FB-64B49F9E6863}"/>
    <cellStyle name="40% - Accent2 3" xfId="182" xr:uid="{6F6E89B5-2E95-46D8-B814-525F7C32FE32}"/>
    <cellStyle name="40% - Accent2 4" xfId="169" xr:uid="{CF295441-F9E3-4B34-8425-54F622137651}"/>
    <cellStyle name="40% - Accent2 5" xfId="215" xr:uid="{5B2A623E-93F4-4992-B65A-AC7901FB0722}"/>
    <cellStyle name="40% - Accent3" xfId="28" builtinId="39" customBuiltin="1"/>
    <cellStyle name="40% - Accent3 2" xfId="158" xr:uid="{16410F03-89B3-405E-B570-A5F086AC1731}"/>
    <cellStyle name="40% - Accent3 2 2" xfId="197" xr:uid="{3A829B41-6CF0-4749-8054-131A20DE48E8}"/>
    <cellStyle name="40% - Accent3 3" xfId="184" xr:uid="{BA603E0F-22E4-40BF-84C5-FE05BE27A733}"/>
    <cellStyle name="40% - Accent3 4" xfId="171" xr:uid="{535C2527-3371-44F9-833C-34F85FDDD050}"/>
    <cellStyle name="40% - Accent3 5" xfId="211" xr:uid="{F9D97AFF-29FE-4FFA-BC33-A2F48FE28EA2}"/>
    <cellStyle name="40% - Accent4" xfId="31" builtinId="43" customBuiltin="1"/>
    <cellStyle name="40% - Accent4 2" xfId="160" xr:uid="{3E66208E-E0B8-4C17-B958-F46C4541B702}"/>
    <cellStyle name="40% - Accent4 2 2" xfId="199" xr:uid="{991E3FD4-DB20-4F82-8AB8-25B837FD9612}"/>
    <cellStyle name="40% - Accent4 3" xfId="186" xr:uid="{311EAE17-FCAF-4E42-A6B2-CB1222730CF1}"/>
    <cellStyle name="40% - Accent4 4" xfId="173" xr:uid="{D64AA6B7-D2AC-429B-B4FD-70742E7A3832}"/>
    <cellStyle name="40% - Accent4 5" xfId="224" xr:uid="{D8DD108B-3C8B-4F36-9000-8D492C037EAE}"/>
    <cellStyle name="40% - Accent5" xfId="34" builtinId="47" customBuiltin="1"/>
    <cellStyle name="40% - Accent5 2" xfId="162" xr:uid="{48CB6893-1DCE-4FA7-A2E8-261F057F35A8}"/>
    <cellStyle name="40% - Accent5 2 2" xfId="201" xr:uid="{410A94C3-A89E-4E9C-8FD5-BADB3F32994B}"/>
    <cellStyle name="40% - Accent5 3" xfId="188" xr:uid="{6F7C7D15-9E90-44A7-9A27-CAE5456F342A}"/>
    <cellStyle name="40% - Accent5 4" xfId="175" xr:uid="{13866190-6761-498E-84DF-20D4CABD8F28}"/>
    <cellStyle name="40% - Accent5 5" xfId="214" xr:uid="{EB6FABC7-F14A-46C1-91CA-115FC7C3E7D8}"/>
    <cellStyle name="40% - Accent6" xfId="37" builtinId="51" customBuiltin="1"/>
    <cellStyle name="40% - Accent6 2" xfId="164" xr:uid="{AB2F9AE9-2795-4449-BEED-D56B19BE64A1}"/>
    <cellStyle name="40% - Accent6 2 2" xfId="203" xr:uid="{216D1704-0B9C-424A-9298-42EFB2630AEC}"/>
    <cellStyle name="40% - Accent6 3" xfId="190" xr:uid="{93105953-6A78-43C0-847A-017ECB5DE4C9}"/>
    <cellStyle name="40% - Accent6 4" xfId="177" xr:uid="{97C0B015-4EC8-4C64-89DD-9A48627C3BCD}"/>
    <cellStyle name="40% - Accent6 5" xfId="226" xr:uid="{864CB262-B54C-4551-B431-E90275286B55}"/>
    <cellStyle name="60% - Accent1 2" xfId="205" xr:uid="{EB3493BD-B053-4347-8F3E-AB8DF13524FF}"/>
    <cellStyle name="60% - Accent2 2" xfId="207" xr:uid="{49B14D45-EF80-4D62-A10E-2C86E6760946}"/>
    <cellStyle name="60% - Accent3 2" xfId="228" xr:uid="{56DCB1C5-32C9-44C3-98F0-0F2397C69765}"/>
    <cellStyle name="60% - Accent4 2" xfId="220" xr:uid="{9E99F8AC-4ED5-4815-BF40-206AB0832329}"/>
    <cellStyle name="60% - Accent5 2" xfId="232" xr:uid="{C4425A06-3AD4-41DC-9E88-204E520B6F3A}"/>
    <cellStyle name="60% - Accent6 2" xfId="229" xr:uid="{38A67731-CB25-42DC-91A1-78FDCC874CD8}"/>
    <cellStyle name="60% - ส่วนที่ถูกเน้น1 2" xfId="46" xr:uid="{0BF4786F-C091-4E26-9FDB-A5A5CEE6BDF2}"/>
    <cellStyle name="60% - ส่วนที่ถูกเน้น2 2" xfId="47" xr:uid="{1CF4E7B3-936F-4B9A-B43E-F24736057334}"/>
    <cellStyle name="60% - ส่วนที่ถูกเน้น3 2" xfId="48" xr:uid="{F7FF917D-FB66-49CC-BC1C-CE4EF30A451F}"/>
    <cellStyle name="60% - ส่วนที่ถูกเน้น4 2" xfId="49" xr:uid="{7222F4D5-C46D-4B4F-8B52-FBEF678E4F45}"/>
    <cellStyle name="60% - ส่วนที่ถูกเน้น5 2" xfId="50" xr:uid="{E874BC4D-EA46-4AF2-BCB2-7F494C7361B5}"/>
    <cellStyle name="60% - ส่วนที่ถูกเน้น6 2" xfId="51" xr:uid="{A4AB0228-2E33-4C2C-A7CA-3E104A52E805}"/>
    <cellStyle name="Accent1" xfId="20" builtinId="29" customBuiltin="1"/>
    <cellStyle name="Accent1 2" xfId="127" xr:uid="{6FD8194F-A738-45F6-93F1-6837FA5AE5CB}"/>
    <cellStyle name="Accent2" xfId="23" builtinId="33" customBuiltin="1"/>
    <cellStyle name="Accent2 2" xfId="221" xr:uid="{6B6DD46D-D20F-4F32-8AF9-D9EFBFC98CAC}"/>
    <cellStyle name="Accent3" xfId="26" builtinId="37" customBuiltin="1"/>
    <cellStyle name="Accent3 2" xfId="234" xr:uid="{58617FD2-8DD8-43C4-893F-56408636A278}"/>
    <cellStyle name="Accent4" xfId="29" builtinId="41" customBuiltin="1"/>
    <cellStyle name="Accent4 2" xfId="231" xr:uid="{6CF3CA59-DBEC-4190-9FCC-AAC5B35437B0}"/>
    <cellStyle name="Accent5" xfId="32" builtinId="45" customBuiltin="1"/>
    <cellStyle name="Accent5 2" xfId="227" xr:uid="{D41E1D47-95C4-439D-ADE7-E8EA2C11C3A7}"/>
    <cellStyle name="Accent6" xfId="35" builtinId="49" customBuiltin="1"/>
    <cellStyle name="Accent6 2" xfId="223" xr:uid="{007B7403-8F93-4FEC-A0A9-44E8EF5AD4E0}"/>
    <cellStyle name="Bad" xfId="11" builtinId="27" customBuiltin="1"/>
    <cellStyle name="Bad 2" xfId="117" xr:uid="{9A9517BA-E441-4DF7-90A4-49B7C5CF3B63}"/>
    <cellStyle name="Brand Align Left Text" xfId="52" xr:uid="{BAB6D64A-0FD6-45A1-BD96-C731DFD74532}"/>
    <cellStyle name="Brand Default" xfId="53" xr:uid="{4EFD260F-B157-4F77-9258-34A7F2F95AB6}"/>
    <cellStyle name="Brand Percent" xfId="54" xr:uid="{4135C388-0F0F-4268-B559-02C4A0256403}"/>
    <cellStyle name="Brand Source" xfId="55" xr:uid="{FAEA5088-1247-4B2E-B53B-379585ADF5E3}"/>
    <cellStyle name="Brand Subtitle with Underline" xfId="56" xr:uid="{B2E16362-7595-46FD-98C8-5B6F905D790D}"/>
    <cellStyle name="Brand Subtitle without Underline" xfId="57" xr:uid="{F18B8D0B-D008-4969-AE75-DE26D868C68C}"/>
    <cellStyle name="Brand Title" xfId="58" xr:uid="{5B9CDBED-59C1-4512-A07E-F607DC684DF6}"/>
    <cellStyle name="Calculation" xfId="14" builtinId="22" customBuiltin="1"/>
    <cellStyle name="Calculation 2" xfId="126" xr:uid="{9EA60B21-F6E1-4CC3-90AD-8908F8C3EAB5}"/>
    <cellStyle name="Check Cell" xfId="16" builtinId="23" customBuiltin="1"/>
    <cellStyle name="Check Cell 2" xfId="121" xr:uid="{39EC9F80-C959-4B12-8E4A-9D2EFE0AC5D3}"/>
    <cellStyle name="Comma" xfId="1" builtinId="3"/>
    <cellStyle name="Comma 2" xfId="114" xr:uid="{E9532B32-26D3-41F9-BD46-94E15E94AB40}"/>
    <cellStyle name="Comma 2 2" xfId="44" xr:uid="{02049D3C-C3E2-4BD6-BB49-646EC59F9EEC}"/>
    <cellStyle name="Comma 3" xfId="128" xr:uid="{5E4EABD2-6250-4F78-837B-A98C1610B33C}"/>
    <cellStyle name="Explanatory Text" xfId="18" builtinId="53" customBuiltin="1"/>
    <cellStyle name="Explanatory Text 2" xfId="219" xr:uid="{80BB1E7E-AFFD-456D-834F-21009FD168EA}"/>
    <cellStyle name="Good" xfId="10" builtinId="26" customBuiltin="1"/>
    <cellStyle name="Good 2" xfId="210" xr:uid="{D57719F3-F8AD-419D-84B7-0A205AF788B7}"/>
    <cellStyle name="Heading 1" xfId="6" builtinId="16" customBuiltin="1"/>
    <cellStyle name="Heading 1 2" xfId="222" xr:uid="{CB2361D8-3B9B-46BC-AB5D-EBD2B0697970}"/>
    <cellStyle name="Heading 2" xfId="7" builtinId="17" customBuiltin="1"/>
    <cellStyle name="Heading 2 2" xfId="120" xr:uid="{9348A0EA-0C7E-45E1-B12F-F2DD709CD6CA}"/>
    <cellStyle name="Heading 3" xfId="8" builtinId="18" customBuiltin="1"/>
    <cellStyle name="Heading 3 2" xfId="212" xr:uid="{FEA447BF-9053-46BE-9EB6-7624DE1AA0DC}"/>
    <cellStyle name="Heading 4" xfId="9" builtinId="19" customBuiltin="1"/>
    <cellStyle name="Heading 4 2" xfId="125" xr:uid="{D2C43822-FC15-4E27-8821-A8E33313BFCD}"/>
    <cellStyle name="Input" xfId="12" builtinId="20" customBuiltin="1"/>
    <cellStyle name="Input 2" xfId="122" xr:uid="{E2C0593D-017D-4B8F-98DC-951F123BFCB6}"/>
    <cellStyle name="Linked Cell" xfId="15" builtinId="24" customBuiltin="1"/>
    <cellStyle name="Linked Cell 2" xfId="209" xr:uid="{785DD48F-4A5B-46E0-A99C-67C2BE7CF5AA}"/>
    <cellStyle name="Neutral 2" xfId="119" xr:uid="{955978C3-B80A-42C3-9B3E-A769BBC50718}"/>
    <cellStyle name="Normal" xfId="0" builtinId="0"/>
    <cellStyle name="Normal 2" xfId="152" xr:uid="{3F18412E-CF4E-4FD1-B674-474B3619F22E}"/>
    <cellStyle name="Normal 2 10" xfId="61" xr:uid="{147B2EC7-40A6-4134-9D34-7C6086CF63EC}"/>
    <cellStyle name="Normal 2 10 2" xfId="129" xr:uid="{06A9A892-8119-4AB2-BF31-E5EBDF39F53D}"/>
    <cellStyle name="Normal 2 11" xfId="62" xr:uid="{B745987C-FC1C-4555-91F7-D71AA7F1EBDD}"/>
    <cellStyle name="Normal 2 11 2" xfId="130" xr:uid="{17296462-6796-4BFF-8DCE-742971CCAF5A}"/>
    <cellStyle name="Normal 2 12" xfId="63" xr:uid="{446DE2B0-03AF-4E0E-AC5F-8C9DB2981C94}"/>
    <cellStyle name="Normal 2 12 2" xfId="131" xr:uid="{A1D0A572-E3EF-42F8-9873-7C33B31E0CAE}"/>
    <cellStyle name="Normal 2 13" xfId="64" xr:uid="{B04C667C-C27D-4195-9D9D-7008401D2528}"/>
    <cellStyle name="Normal 2 13 2" xfId="132" xr:uid="{F06F8999-606E-4895-81B4-3E6DB8E2297E}"/>
    <cellStyle name="Normal 2 14" xfId="65" xr:uid="{8D1DC374-26CA-45C2-B361-E1F39DBF1516}"/>
    <cellStyle name="Normal 2 14 2" xfId="133" xr:uid="{852D6D79-F6B5-475B-851E-EDB259A1BF58}"/>
    <cellStyle name="Normal 2 15" xfId="66" xr:uid="{6F882851-7A37-4AFB-929F-3ECCEB6B888A}"/>
    <cellStyle name="Normal 2 15 2" xfId="134" xr:uid="{28EF5638-6BEC-44B5-AE62-CDA238BE6638}"/>
    <cellStyle name="Normal 2 16" xfId="67" xr:uid="{8A7E8AD0-18B3-4E37-916A-C599EC30D932}"/>
    <cellStyle name="Normal 2 16 2" xfId="135" xr:uid="{BC18C4AF-2272-4C2C-999B-EB8A31CBEED8}"/>
    <cellStyle name="Normal 2 17" xfId="68" xr:uid="{F0B783B7-B721-4DD7-9EAD-214CEAF7BC01}"/>
    <cellStyle name="Normal 2 17 2" xfId="136" xr:uid="{9FD68F68-E467-4E8D-9DC7-4C749413CD12}"/>
    <cellStyle name="Normal 2 18" xfId="69" xr:uid="{B0F2A77E-4543-40BA-A844-7F5D5E6F1C74}"/>
    <cellStyle name="Normal 2 18 2" xfId="137" xr:uid="{A99307DA-454A-4541-A514-ED3E9837C0BF}"/>
    <cellStyle name="Normal 2 19" xfId="70" xr:uid="{2BD661B1-C985-409A-9711-4F8BC417A873}"/>
    <cellStyle name="Normal 2 19 2" xfId="138" xr:uid="{2048A10A-1D7B-4763-A0A4-EDB021066E73}"/>
    <cellStyle name="Normal 2 2" xfId="71" xr:uid="{108964BC-E04B-4509-83D1-4B15F7F42255}"/>
    <cellStyle name="Normal 2 2 2" xfId="139" xr:uid="{98FCB5C7-B474-4980-9838-4E2C053D4480}"/>
    <cellStyle name="Normal 2 20" xfId="72" xr:uid="{DF4CCA27-628D-423C-B4D9-B2E0CAC8A2B1}"/>
    <cellStyle name="Normal 2 20 2" xfId="40" xr:uid="{51739A9C-38A0-4323-BC52-82ACADF287B3}"/>
    <cellStyle name="Normal 2 21" xfId="73" xr:uid="{B6481847-59F0-4BEC-94D7-F4202C532D65}"/>
    <cellStyle name="Normal 2 21 2" xfId="41" xr:uid="{56F06F6F-B5CE-46D3-B9B0-351F619BA51D}"/>
    <cellStyle name="Normal 2 22" xfId="74" xr:uid="{DA6F23E2-50C2-4AED-90E7-D95996D94ECF}"/>
    <cellStyle name="Normal 2 22 2" xfId="43" xr:uid="{187A25BC-3C8C-4567-99CC-46B5532AAAE9}"/>
    <cellStyle name="Normal 2 23" xfId="75" xr:uid="{9AC08AEA-1A94-466B-8AE2-4245F4064D4D}"/>
    <cellStyle name="Normal 2 23 2" xfId="42" xr:uid="{BF180157-EE01-4F14-A3D5-3DD05FC58559}"/>
    <cellStyle name="Normal 2 24" xfId="76" xr:uid="{F41F7E48-A1CD-43C0-9C7A-A962D0F5F470}"/>
    <cellStyle name="Normal 2 24 2" xfId="140" xr:uid="{8CC0584D-5913-46CB-B9BE-7E62720AFA4E}"/>
    <cellStyle name="Normal 2 25" xfId="77" xr:uid="{CDBBA852-1201-472E-B214-E1E118D0FDB0}"/>
    <cellStyle name="Normal 2 25 2" xfId="141" xr:uid="{1458C1EC-A181-4B90-9CDE-D8726DEA519D}"/>
    <cellStyle name="Normal 2 3" xfId="78" xr:uid="{079D36E7-32EE-4BAF-8A13-AF2371DAA37A}"/>
    <cellStyle name="Normal 2 3 2" xfId="142" xr:uid="{9609C429-A57B-494D-A73E-D106FC1D44F8}"/>
    <cellStyle name="Normal 2 4" xfId="79" xr:uid="{FBCFC80F-32EF-4743-8CC9-DCEA123ACD69}"/>
    <cellStyle name="Normal 2 4 2" xfId="143" xr:uid="{D33740E7-4DF5-4586-AEA2-E9F29B3548FD}"/>
    <cellStyle name="Normal 2 5" xfId="80" xr:uid="{2AC93269-1FDD-44ED-AEA9-A8BF58C94521}"/>
    <cellStyle name="Normal 2 5 2" xfId="144" xr:uid="{79B0E8CA-3FFA-4ED6-9611-FC8CE1DE71F4}"/>
    <cellStyle name="Normal 2 6" xfId="81" xr:uid="{5999FCDE-C818-4A0B-B431-DA9798662928}"/>
    <cellStyle name="Normal 2 6 2" xfId="145" xr:uid="{B6490DCC-7BE6-4979-99C6-54384ADD7D70}"/>
    <cellStyle name="Normal 2 7" xfId="82" xr:uid="{902A3374-4C82-4E96-8B21-A93E67BC03CC}"/>
    <cellStyle name="Normal 2 7 2" xfId="146" xr:uid="{9A981C4A-91EE-43C0-9A5E-A991FDA35BA1}"/>
    <cellStyle name="Normal 2 8" xfId="83" xr:uid="{A5612B5D-CFDF-4239-834F-0762EA59C7FA}"/>
    <cellStyle name="Normal 2 8 2" xfId="147" xr:uid="{B0F54D21-1932-40F3-96CE-EE482B71583C}"/>
    <cellStyle name="Normal 2 9" xfId="84" xr:uid="{714BE855-9A62-4A52-9B91-A6EAD32388BE}"/>
    <cellStyle name="Normal 2 9 2" xfId="148" xr:uid="{A3147D6D-5E28-41A6-B776-895A26BE2C64}"/>
    <cellStyle name="Normal 3" xfId="165" xr:uid="{ED35AEAD-B062-4FAA-97C2-3D23FD52520F}"/>
    <cellStyle name="Normal 3 2" xfId="204" xr:uid="{760D02F0-4D12-4411-93CF-5243299D4E82}"/>
    <cellStyle name="Normal 4" xfId="38" xr:uid="{8B2BFB46-4268-49F7-939D-85E2577911B8}"/>
    <cellStyle name="Normal 4 2" xfId="178" xr:uid="{86C83D3C-8C4A-4447-9B0E-755A7252E588}"/>
    <cellStyle name="Normal 5" xfId="115" xr:uid="{92B666A2-DCA6-44A4-B238-A3EE39C65588}"/>
    <cellStyle name="Note 10" xfId="85" xr:uid="{A1963F14-4583-4D59-BF22-30DE57727279}"/>
    <cellStyle name="Note 11" xfId="86" xr:uid="{CD68EACF-D04E-4C6F-9A48-AFC4ACCE8657}"/>
    <cellStyle name="Note 12" xfId="87" xr:uid="{3280F20A-84E6-4627-B68E-F4E62E8BC706}"/>
    <cellStyle name="Note 13" xfId="88" xr:uid="{8FB7BB1F-3910-404E-B8F3-E9FF0E8338EE}"/>
    <cellStyle name="Note 14" xfId="89" xr:uid="{A84C644B-72CD-4CCA-B216-FF5C0524DFD3}"/>
    <cellStyle name="Note 15" xfId="90" xr:uid="{9F46EADA-A14A-4321-8035-6CA357B93D9A}"/>
    <cellStyle name="Note 16" xfId="91" xr:uid="{AD71BFE0-33B1-477B-8836-5C54E6617299}"/>
    <cellStyle name="Note 17" xfId="92" xr:uid="{F5A07027-AACF-4092-91FA-4FC03F807BFF}"/>
    <cellStyle name="Note 18" xfId="93" xr:uid="{7DCE49A7-0953-4949-9348-F5B898F0C247}"/>
    <cellStyle name="Note 19" xfId="94" xr:uid="{CAE34267-B221-45CD-8B6B-524259E5BCC6}"/>
    <cellStyle name="Note 2" xfId="95" xr:uid="{710DCC6E-1D14-425A-8E35-0732D231FA51}"/>
    <cellStyle name="Note 2 2" xfId="191" xr:uid="{AD8F4F08-3618-4C45-94E5-7EA7B3C523BC}"/>
    <cellStyle name="Note 20" xfId="96" xr:uid="{75075131-CA28-4402-83D3-81FEDB97CDD2}"/>
    <cellStyle name="Note 21" xfId="97" xr:uid="{0E910C1D-4254-46C5-AB4F-43A10596F20A}"/>
    <cellStyle name="Note 22" xfId="98" xr:uid="{284471FC-FF81-41B9-A307-BD127D0CE3E1}"/>
    <cellStyle name="Note 23" xfId="99" xr:uid="{CE75E599-4D0B-458E-9AAD-F59013107E7B}"/>
    <cellStyle name="Note 24" xfId="100" xr:uid="{86215623-05A9-4036-8798-95D18100C4FF}"/>
    <cellStyle name="Note 25" xfId="101" xr:uid="{40AFF960-9C27-463D-9EC2-2D7EDDFD7873}"/>
    <cellStyle name="Note 26" xfId="124" xr:uid="{356E4769-A128-4A79-ABE1-A48EF1F2BBBD}"/>
    <cellStyle name="Note 3" xfId="102" xr:uid="{20650F71-0AE3-4E13-9518-FC283665D18C}"/>
    <cellStyle name="Note 4" xfId="103" xr:uid="{BBA9708C-BE02-48AD-8DB4-52D038D14F54}"/>
    <cellStyle name="Note 5" xfId="104" xr:uid="{AC16BC10-0CE2-4AE0-B23B-3D539CADD375}"/>
    <cellStyle name="Note 6" xfId="105" xr:uid="{23DD58B4-E5E5-464F-86D2-9AD73FF9A167}"/>
    <cellStyle name="Note 7" xfId="106" xr:uid="{5CDC6949-4421-4FB4-ADB7-B15972AC205F}"/>
    <cellStyle name="Note 8" xfId="107" xr:uid="{20CD849B-F618-4931-851A-FD91CB6F7163}"/>
    <cellStyle name="Note 9" xfId="108" xr:uid="{19B4A5EA-49DE-427B-8E60-364BB326E19D}"/>
    <cellStyle name="Output" xfId="13" builtinId="21" customBuiltin="1"/>
    <cellStyle name="Output 2" xfId="118" xr:uid="{47550D4C-3C4F-434F-81BC-D69B1D2DE9FA}"/>
    <cellStyle name="Output Amounts" xfId="5" xr:uid="{05551D50-5D5C-4026-AD47-74B150B5D4A6}"/>
    <cellStyle name="Output Line Items" xfId="4" xr:uid="{D68388AD-8B71-4727-834E-E6EF351671D7}"/>
    <cellStyle name="Output Report Heading" xfId="3" xr:uid="{BC9575D3-FB11-4797-ACBB-C8EC1E212D18}"/>
    <cellStyle name="Percent 2" xfId="150" xr:uid="{E7EE0D2D-0824-40D1-8540-539CA1832990}"/>
    <cellStyle name="Percent 2 2" xfId="2" xr:uid="{5734940B-360F-4BA2-89C2-8EC975FA1B47}"/>
    <cellStyle name="Percent 3" xfId="39" xr:uid="{DC844C70-BBCB-4199-A70E-03AF1D1A0110}"/>
    <cellStyle name="Percent 3 2" xfId="149" xr:uid="{15DBABBD-6378-41F4-BC27-0A08E67B0F74}"/>
    <cellStyle name="PSChar" xfId="110" xr:uid="{CC9CA983-B200-4465-A812-C2770F2A5948}"/>
    <cellStyle name="PSDate" xfId="111" xr:uid="{8D4FB469-4A4D-40D8-9FD2-AF2EC26BBD42}"/>
    <cellStyle name="Title 2" xfId="151" xr:uid="{B3BD01E2-A957-4B92-9648-4058631A407C}"/>
    <cellStyle name="Title 3" xfId="116" xr:uid="{D0A15775-F7B9-41E6-BD4A-2C1866C00A95}"/>
    <cellStyle name="Title 3 2" xfId="225" xr:uid="{E74483FB-F437-4BD5-A506-D84CD109FDE4}"/>
    <cellStyle name="Total" xfId="19" builtinId="25" customBuiltin="1"/>
    <cellStyle name="Total 2" xfId="216" xr:uid="{F447A449-A9A8-4CA8-A312-79E66B712C16}"/>
    <cellStyle name="Warning Text" xfId="17" builtinId="11" customBuiltin="1"/>
    <cellStyle name="Warning Text 2" xfId="206" xr:uid="{C04FD50B-5939-45DB-A0CA-BD79353888E8}"/>
    <cellStyle name="เปอร์เซ็นต์ 2" xfId="109" xr:uid="{6FD43A16-8F85-4DBD-8867-5DBF9E141694}"/>
    <cellStyle name="จุลภาค 2" xfId="59" xr:uid="{6167ABEC-21BA-4F63-928C-D923328FD956}"/>
    <cellStyle name="ชื่อเรื่อง 2" xfId="112" xr:uid="{4D5DDED2-E461-4DE2-845C-77C8A8C6E8F4}"/>
    <cellStyle name="ปกติ 2" xfId="45" xr:uid="{A29A7054-D0B8-4164-AB9D-93BA0823A7E4}"/>
    <cellStyle name="ปานกลาง 2" xfId="60" xr:uid="{4DD1A716-9F9D-43CE-9C84-B7F2151B7652}"/>
    <cellStyle name="표준_991026" xfId="113" xr:uid="{793B7421-594C-4587-9380-31A36B6039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104776</xdr:rowOff>
    </xdr:from>
    <xdr:to>
      <xdr:col>12</xdr:col>
      <xdr:colOff>390525</xdr:colOff>
      <xdr:row>25</xdr:row>
      <xdr:rowOff>104775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EF9E2769-FADA-465E-AF68-4CAE26DE58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2" t="19273" r="28689" b="18870"/>
        <a:stretch/>
      </xdr:blipFill>
      <xdr:spPr>
        <a:xfrm>
          <a:off x="180975" y="104776"/>
          <a:ext cx="8439150" cy="452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DB3B8-D1FE-4E0E-8285-DC500751310C}">
  <dimension ref="A1:F13"/>
  <sheetViews>
    <sheetView workbookViewId="0">
      <selection activeCell="I10" sqref="I10"/>
    </sheetView>
  </sheetViews>
  <sheetFormatPr defaultColWidth="9.109375" defaultRowHeight="24"/>
  <cols>
    <col min="1" max="1" width="1.88671875" style="1" customWidth="1"/>
    <col min="2" max="2" width="12" style="1" customWidth="1"/>
    <col min="3" max="3" width="37.88671875" style="1" bestFit="1" customWidth="1"/>
    <col min="4" max="4" width="42.21875" style="1" bestFit="1" customWidth="1"/>
    <col min="5" max="5" width="36.33203125" style="1" customWidth="1"/>
    <col min="6" max="6" width="38.6640625" style="1" customWidth="1"/>
    <col min="7" max="256" width="9.109375" style="1"/>
    <col min="257" max="257" width="1.88671875" style="1" customWidth="1"/>
    <col min="258" max="258" width="12" style="1" customWidth="1"/>
    <col min="259" max="259" width="33.44140625" style="1" customWidth="1"/>
    <col min="260" max="260" width="38.44140625" style="1" customWidth="1"/>
    <col min="261" max="261" width="36.33203125" style="1" customWidth="1"/>
    <col min="262" max="262" width="32.88671875" style="1" customWidth="1"/>
    <col min="263" max="512" width="9.109375" style="1"/>
    <col min="513" max="513" width="1.88671875" style="1" customWidth="1"/>
    <col min="514" max="514" width="12" style="1" customWidth="1"/>
    <col min="515" max="515" width="33.44140625" style="1" customWidth="1"/>
    <col min="516" max="516" width="38.44140625" style="1" customWidth="1"/>
    <col min="517" max="517" width="36.33203125" style="1" customWidth="1"/>
    <col min="518" max="518" width="32.88671875" style="1" customWidth="1"/>
    <col min="519" max="768" width="9.109375" style="1"/>
    <col min="769" max="769" width="1.88671875" style="1" customWidth="1"/>
    <col min="770" max="770" width="12" style="1" customWidth="1"/>
    <col min="771" max="771" width="33.44140625" style="1" customWidth="1"/>
    <col min="772" max="772" width="38.44140625" style="1" customWidth="1"/>
    <col min="773" max="773" width="36.33203125" style="1" customWidth="1"/>
    <col min="774" max="774" width="32.88671875" style="1" customWidth="1"/>
    <col min="775" max="1024" width="9.109375" style="1"/>
    <col min="1025" max="1025" width="1.88671875" style="1" customWidth="1"/>
    <col min="1026" max="1026" width="12" style="1" customWidth="1"/>
    <col min="1027" max="1027" width="33.44140625" style="1" customWidth="1"/>
    <col min="1028" max="1028" width="38.44140625" style="1" customWidth="1"/>
    <col min="1029" max="1029" width="36.33203125" style="1" customWidth="1"/>
    <col min="1030" max="1030" width="32.88671875" style="1" customWidth="1"/>
    <col min="1031" max="1280" width="9.109375" style="1"/>
    <col min="1281" max="1281" width="1.88671875" style="1" customWidth="1"/>
    <col min="1282" max="1282" width="12" style="1" customWidth="1"/>
    <col min="1283" max="1283" width="33.44140625" style="1" customWidth="1"/>
    <col min="1284" max="1284" width="38.44140625" style="1" customWidth="1"/>
    <col min="1285" max="1285" width="36.33203125" style="1" customWidth="1"/>
    <col min="1286" max="1286" width="32.88671875" style="1" customWidth="1"/>
    <col min="1287" max="1536" width="9.109375" style="1"/>
    <col min="1537" max="1537" width="1.88671875" style="1" customWidth="1"/>
    <col min="1538" max="1538" width="12" style="1" customWidth="1"/>
    <col min="1539" max="1539" width="33.44140625" style="1" customWidth="1"/>
    <col min="1540" max="1540" width="38.44140625" style="1" customWidth="1"/>
    <col min="1541" max="1541" width="36.33203125" style="1" customWidth="1"/>
    <col min="1542" max="1542" width="32.88671875" style="1" customWidth="1"/>
    <col min="1543" max="1792" width="9.109375" style="1"/>
    <col min="1793" max="1793" width="1.88671875" style="1" customWidth="1"/>
    <col min="1794" max="1794" width="12" style="1" customWidth="1"/>
    <col min="1795" max="1795" width="33.44140625" style="1" customWidth="1"/>
    <col min="1796" max="1796" width="38.44140625" style="1" customWidth="1"/>
    <col min="1797" max="1797" width="36.33203125" style="1" customWidth="1"/>
    <col min="1798" max="1798" width="32.88671875" style="1" customWidth="1"/>
    <col min="1799" max="2048" width="9.109375" style="1"/>
    <col min="2049" max="2049" width="1.88671875" style="1" customWidth="1"/>
    <col min="2050" max="2050" width="12" style="1" customWidth="1"/>
    <col min="2051" max="2051" width="33.44140625" style="1" customWidth="1"/>
    <col min="2052" max="2052" width="38.44140625" style="1" customWidth="1"/>
    <col min="2053" max="2053" width="36.33203125" style="1" customWidth="1"/>
    <col min="2054" max="2054" width="32.88671875" style="1" customWidth="1"/>
    <col min="2055" max="2304" width="9.109375" style="1"/>
    <col min="2305" max="2305" width="1.88671875" style="1" customWidth="1"/>
    <col min="2306" max="2306" width="12" style="1" customWidth="1"/>
    <col min="2307" max="2307" width="33.44140625" style="1" customWidth="1"/>
    <col min="2308" max="2308" width="38.44140625" style="1" customWidth="1"/>
    <col min="2309" max="2309" width="36.33203125" style="1" customWidth="1"/>
    <col min="2310" max="2310" width="32.88671875" style="1" customWidth="1"/>
    <col min="2311" max="2560" width="9.109375" style="1"/>
    <col min="2561" max="2561" width="1.88671875" style="1" customWidth="1"/>
    <col min="2562" max="2562" width="12" style="1" customWidth="1"/>
    <col min="2563" max="2563" width="33.44140625" style="1" customWidth="1"/>
    <col min="2564" max="2564" width="38.44140625" style="1" customWidth="1"/>
    <col min="2565" max="2565" width="36.33203125" style="1" customWidth="1"/>
    <col min="2566" max="2566" width="32.88671875" style="1" customWidth="1"/>
    <col min="2567" max="2816" width="9.109375" style="1"/>
    <col min="2817" max="2817" width="1.88671875" style="1" customWidth="1"/>
    <col min="2818" max="2818" width="12" style="1" customWidth="1"/>
    <col min="2819" max="2819" width="33.44140625" style="1" customWidth="1"/>
    <col min="2820" max="2820" width="38.44140625" style="1" customWidth="1"/>
    <col min="2821" max="2821" width="36.33203125" style="1" customWidth="1"/>
    <col min="2822" max="2822" width="32.88671875" style="1" customWidth="1"/>
    <col min="2823" max="3072" width="9.109375" style="1"/>
    <col min="3073" max="3073" width="1.88671875" style="1" customWidth="1"/>
    <col min="3074" max="3074" width="12" style="1" customWidth="1"/>
    <col min="3075" max="3075" width="33.44140625" style="1" customWidth="1"/>
    <col min="3076" max="3076" width="38.44140625" style="1" customWidth="1"/>
    <col min="3077" max="3077" width="36.33203125" style="1" customWidth="1"/>
    <col min="3078" max="3078" width="32.88671875" style="1" customWidth="1"/>
    <col min="3079" max="3328" width="9.109375" style="1"/>
    <col min="3329" max="3329" width="1.88671875" style="1" customWidth="1"/>
    <col min="3330" max="3330" width="12" style="1" customWidth="1"/>
    <col min="3331" max="3331" width="33.44140625" style="1" customWidth="1"/>
    <col min="3332" max="3332" width="38.44140625" style="1" customWidth="1"/>
    <col min="3333" max="3333" width="36.33203125" style="1" customWidth="1"/>
    <col min="3334" max="3334" width="32.88671875" style="1" customWidth="1"/>
    <col min="3335" max="3584" width="9.109375" style="1"/>
    <col min="3585" max="3585" width="1.88671875" style="1" customWidth="1"/>
    <col min="3586" max="3586" width="12" style="1" customWidth="1"/>
    <col min="3587" max="3587" width="33.44140625" style="1" customWidth="1"/>
    <col min="3588" max="3588" width="38.44140625" style="1" customWidth="1"/>
    <col min="3589" max="3589" width="36.33203125" style="1" customWidth="1"/>
    <col min="3590" max="3590" width="32.88671875" style="1" customWidth="1"/>
    <col min="3591" max="3840" width="9.109375" style="1"/>
    <col min="3841" max="3841" width="1.88671875" style="1" customWidth="1"/>
    <col min="3842" max="3842" width="12" style="1" customWidth="1"/>
    <col min="3843" max="3843" width="33.44140625" style="1" customWidth="1"/>
    <col min="3844" max="3844" width="38.44140625" style="1" customWidth="1"/>
    <col min="3845" max="3845" width="36.33203125" style="1" customWidth="1"/>
    <col min="3846" max="3846" width="32.88671875" style="1" customWidth="1"/>
    <col min="3847" max="4096" width="9.109375" style="1"/>
    <col min="4097" max="4097" width="1.88671875" style="1" customWidth="1"/>
    <col min="4098" max="4098" width="12" style="1" customWidth="1"/>
    <col min="4099" max="4099" width="33.44140625" style="1" customWidth="1"/>
    <col min="4100" max="4100" width="38.44140625" style="1" customWidth="1"/>
    <col min="4101" max="4101" width="36.33203125" style="1" customWidth="1"/>
    <col min="4102" max="4102" width="32.88671875" style="1" customWidth="1"/>
    <col min="4103" max="4352" width="9.109375" style="1"/>
    <col min="4353" max="4353" width="1.88671875" style="1" customWidth="1"/>
    <col min="4354" max="4354" width="12" style="1" customWidth="1"/>
    <col min="4355" max="4355" width="33.44140625" style="1" customWidth="1"/>
    <col min="4356" max="4356" width="38.44140625" style="1" customWidth="1"/>
    <col min="4357" max="4357" width="36.33203125" style="1" customWidth="1"/>
    <col min="4358" max="4358" width="32.88671875" style="1" customWidth="1"/>
    <col min="4359" max="4608" width="9.109375" style="1"/>
    <col min="4609" max="4609" width="1.88671875" style="1" customWidth="1"/>
    <col min="4610" max="4610" width="12" style="1" customWidth="1"/>
    <col min="4611" max="4611" width="33.44140625" style="1" customWidth="1"/>
    <col min="4612" max="4612" width="38.44140625" style="1" customWidth="1"/>
    <col min="4613" max="4613" width="36.33203125" style="1" customWidth="1"/>
    <col min="4614" max="4614" width="32.88671875" style="1" customWidth="1"/>
    <col min="4615" max="4864" width="9.109375" style="1"/>
    <col min="4865" max="4865" width="1.88671875" style="1" customWidth="1"/>
    <col min="4866" max="4866" width="12" style="1" customWidth="1"/>
    <col min="4867" max="4867" width="33.44140625" style="1" customWidth="1"/>
    <col min="4868" max="4868" width="38.44140625" style="1" customWidth="1"/>
    <col min="4869" max="4869" width="36.33203125" style="1" customWidth="1"/>
    <col min="4870" max="4870" width="32.88671875" style="1" customWidth="1"/>
    <col min="4871" max="5120" width="9.109375" style="1"/>
    <col min="5121" max="5121" width="1.88671875" style="1" customWidth="1"/>
    <col min="5122" max="5122" width="12" style="1" customWidth="1"/>
    <col min="5123" max="5123" width="33.44140625" style="1" customWidth="1"/>
    <col min="5124" max="5124" width="38.44140625" style="1" customWidth="1"/>
    <col min="5125" max="5125" width="36.33203125" style="1" customWidth="1"/>
    <col min="5126" max="5126" width="32.88671875" style="1" customWidth="1"/>
    <col min="5127" max="5376" width="9.109375" style="1"/>
    <col min="5377" max="5377" width="1.88671875" style="1" customWidth="1"/>
    <col min="5378" max="5378" width="12" style="1" customWidth="1"/>
    <col min="5379" max="5379" width="33.44140625" style="1" customWidth="1"/>
    <col min="5380" max="5380" width="38.44140625" style="1" customWidth="1"/>
    <col min="5381" max="5381" width="36.33203125" style="1" customWidth="1"/>
    <col min="5382" max="5382" width="32.88671875" style="1" customWidth="1"/>
    <col min="5383" max="5632" width="9.109375" style="1"/>
    <col min="5633" max="5633" width="1.88671875" style="1" customWidth="1"/>
    <col min="5634" max="5634" width="12" style="1" customWidth="1"/>
    <col min="5635" max="5635" width="33.44140625" style="1" customWidth="1"/>
    <col min="5636" max="5636" width="38.44140625" style="1" customWidth="1"/>
    <col min="5637" max="5637" width="36.33203125" style="1" customWidth="1"/>
    <col min="5638" max="5638" width="32.88671875" style="1" customWidth="1"/>
    <col min="5639" max="5888" width="9.109375" style="1"/>
    <col min="5889" max="5889" width="1.88671875" style="1" customWidth="1"/>
    <col min="5890" max="5890" width="12" style="1" customWidth="1"/>
    <col min="5891" max="5891" width="33.44140625" style="1" customWidth="1"/>
    <col min="5892" max="5892" width="38.44140625" style="1" customWidth="1"/>
    <col min="5893" max="5893" width="36.33203125" style="1" customWidth="1"/>
    <col min="5894" max="5894" width="32.88671875" style="1" customWidth="1"/>
    <col min="5895" max="6144" width="9.109375" style="1"/>
    <col min="6145" max="6145" width="1.88671875" style="1" customWidth="1"/>
    <col min="6146" max="6146" width="12" style="1" customWidth="1"/>
    <col min="6147" max="6147" width="33.44140625" style="1" customWidth="1"/>
    <col min="6148" max="6148" width="38.44140625" style="1" customWidth="1"/>
    <col min="6149" max="6149" width="36.33203125" style="1" customWidth="1"/>
    <col min="6150" max="6150" width="32.88671875" style="1" customWidth="1"/>
    <col min="6151" max="6400" width="9.109375" style="1"/>
    <col min="6401" max="6401" width="1.88671875" style="1" customWidth="1"/>
    <col min="6402" max="6402" width="12" style="1" customWidth="1"/>
    <col min="6403" max="6403" width="33.44140625" style="1" customWidth="1"/>
    <col min="6404" max="6404" width="38.44140625" style="1" customWidth="1"/>
    <col min="6405" max="6405" width="36.33203125" style="1" customWidth="1"/>
    <col min="6406" max="6406" width="32.88671875" style="1" customWidth="1"/>
    <col min="6407" max="6656" width="9.109375" style="1"/>
    <col min="6657" max="6657" width="1.88671875" style="1" customWidth="1"/>
    <col min="6658" max="6658" width="12" style="1" customWidth="1"/>
    <col min="6659" max="6659" width="33.44140625" style="1" customWidth="1"/>
    <col min="6660" max="6660" width="38.44140625" style="1" customWidth="1"/>
    <col min="6661" max="6661" width="36.33203125" style="1" customWidth="1"/>
    <col min="6662" max="6662" width="32.88671875" style="1" customWidth="1"/>
    <col min="6663" max="6912" width="9.109375" style="1"/>
    <col min="6913" max="6913" width="1.88671875" style="1" customWidth="1"/>
    <col min="6914" max="6914" width="12" style="1" customWidth="1"/>
    <col min="6915" max="6915" width="33.44140625" style="1" customWidth="1"/>
    <col min="6916" max="6916" width="38.44140625" style="1" customWidth="1"/>
    <col min="6917" max="6917" width="36.33203125" style="1" customWidth="1"/>
    <col min="6918" max="6918" width="32.88671875" style="1" customWidth="1"/>
    <col min="6919" max="7168" width="9.109375" style="1"/>
    <col min="7169" max="7169" width="1.88671875" style="1" customWidth="1"/>
    <col min="7170" max="7170" width="12" style="1" customWidth="1"/>
    <col min="7171" max="7171" width="33.44140625" style="1" customWidth="1"/>
    <col min="7172" max="7172" width="38.44140625" style="1" customWidth="1"/>
    <col min="7173" max="7173" width="36.33203125" style="1" customWidth="1"/>
    <col min="7174" max="7174" width="32.88671875" style="1" customWidth="1"/>
    <col min="7175" max="7424" width="9.109375" style="1"/>
    <col min="7425" max="7425" width="1.88671875" style="1" customWidth="1"/>
    <col min="7426" max="7426" width="12" style="1" customWidth="1"/>
    <col min="7427" max="7427" width="33.44140625" style="1" customWidth="1"/>
    <col min="7428" max="7428" width="38.44140625" style="1" customWidth="1"/>
    <col min="7429" max="7429" width="36.33203125" style="1" customWidth="1"/>
    <col min="7430" max="7430" width="32.88671875" style="1" customWidth="1"/>
    <col min="7431" max="7680" width="9.109375" style="1"/>
    <col min="7681" max="7681" width="1.88671875" style="1" customWidth="1"/>
    <col min="7682" max="7682" width="12" style="1" customWidth="1"/>
    <col min="7683" max="7683" width="33.44140625" style="1" customWidth="1"/>
    <col min="7684" max="7684" width="38.44140625" style="1" customWidth="1"/>
    <col min="7685" max="7685" width="36.33203125" style="1" customWidth="1"/>
    <col min="7686" max="7686" width="32.88671875" style="1" customWidth="1"/>
    <col min="7687" max="7936" width="9.109375" style="1"/>
    <col min="7937" max="7937" width="1.88671875" style="1" customWidth="1"/>
    <col min="7938" max="7938" width="12" style="1" customWidth="1"/>
    <col min="7939" max="7939" width="33.44140625" style="1" customWidth="1"/>
    <col min="7940" max="7940" width="38.44140625" style="1" customWidth="1"/>
    <col min="7941" max="7941" width="36.33203125" style="1" customWidth="1"/>
    <col min="7942" max="7942" width="32.88671875" style="1" customWidth="1"/>
    <col min="7943" max="8192" width="9.109375" style="1"/>
    <col min="8193" max="8193" width="1.88671875" style="1" customWidth="1"/>
    <col min="8194" max="8194" width="12" style="1" customWidth="1"/>
    <col min="8195" max="8195" width="33.44140625" style="1" customWidth="1"/>
    <col min="8196" max="8196" width="38.44140625" style="1" customWidth="1"/>
    <col min="8197" max="8197" width="36.33203125" style="1" customWidth="1"/>
    <col min="8198" max="8198" width="32.88671875" style="1" customWidth="1"/>
    <col min="8199" max="8448" width="9.109375" style="1"/>
    <col min="8449" max="8449" width="1.88671875" style="1" customWidth="1"/>
    <col min="8450" max="8450" width="12" style="1" customWidth="1"/>
    <col min="8451" max="8451" width="33.44140625" style="1" customWidth="1"/>
    <col min="8452" max="8452" width="38.44140625" style="1" customWidth="1"/>
    <col min="8453" max="8453" width="36.33203125" style="1" customWidth="1"/>
    <col min="8454" max="8454" width="32.88671875" style="1" customWidth="1"/>
    <col min="8455" max="8704" width="9.109375" style="1"/>
    <col min="8705" max="8705" width="1.88671875" style="1" customWidth="1"/>
    <col min="8706" max="8706" width="12" style="1" customWidth="1"/>
    <col min="8707" max="8707" width="33.44140625" style="1" customWidth="1"/>
    <col min="8708" max="8708" width="38.44140625" style="1" customWidth="1"/>
    <col min="8709" max="8709" width="36.33203125" style="1" customWidth="1"/>
    <col min="8710" max="8710" width="32.88671875" style="1" customWidth="1"/>
    <col min="8711" max="8960" width="9.109375" style="1"/>
    <col min="8961" max="8961" width="1.88671875" style="1" customWidth="1"/>
    <col min="8962" max="8962" width="12" style="1" customWidth="1"/>
    <col min="8963" max="8963" width="33.44140625" style="1" customWidth="1"/>
    <col min="8964" max="8964" width="38.44140625" style="1" customWidth="1"/>
    <col min="8965" max="8965" width="36.33203125" style="1" customWidth="1"/>
    <col min="8966" max="8966" width="32.88671875" style="1" customWidth="1"/>
    <col min="8967" max="9216" width="9.109375" style="1"/>
    <col min="9217" max="9217" width="1.88671875" style="1" customWidth="1"/>
    <col min="9218" max="9218" width="12" style="1" customWidth="1"/>
    <col min="9219" max="9219" width="33.44140625" style="1" customWidth="1"/>
    <col min="9220" max="9220" width="38.44140625" style="1" customWidth="1"/>
    <col min="9221" max="9221" width="36.33203125" style="1" customWidth="1"/>
    <col min="9222" max="9222" width="32.88671875" style="1" customWidth="1"/>
    <col min="9223" max="9472" width="9.109375" style="1"/>
    <col min="9473" max="9473" width="1.88671875" style="1" customWidth="1"/>
    <col min="9474" max="9474" width="12" style="1" customWidth="1"/>
    <col min="9475" max="9475" width="33.44140625" style="1" customWidth="1"/>
    <col min="9476" max="9476" width="38.44140625" style="1" customWidth="1"/>
    <col min="9477" max="9477" width="36.33203125" style="1" customWidth="1"/>
    <col min="9478" max="9478" width="32.88671875" style="1" customWidth="1"/>
    <col min="9479" max="9728" width="9.109375" style="1"/>
    <col min="9729" max="9729" width="1.88671875" style="1" customWidth="1"/>
    <col min="9730" max="9730" width="12" style="1" customWidth="1"/>
    <col min="9731" max="9731" width="33.44140625" style="1" customWidth="1"/>
    <col min="9732" max="9732" width="38.44140625" style="1" customWidth="1"/>
    <col min="9733" max="9733" width="36.33203125" style="1" customWidth="1"/>
    <col min="9734" max="9734" width="32.88671875" style="1" customWidth="1"/>
    <col min="9735" max="9984" width="9.109375" style="1"/>
    <col min="9985" max="9985" width="1.88671875" style="1" customWidth="1"/>
    <col min="9986" max="9986" width="12" style="1" customWidth="1"/>
    <col min="9987" max="9987" width="33.44140625" style="1" customWidth="1"/>
    <col min="9988" max="9988" width="38.44140625" style="1" customWidth="1"/>
    <col min="9989" max="9989" width="36.33203125" style="1" customWidth="1"/>
    <col min="9990" max="9990" width="32.88671875" style="1" customWidth="1"/>
    <col min="9991" max="10240" width="9.109375" style="1"/>
    <col min="10241" max="10241" width="1.88671875" style="1" customWidth="1"/>
    <col min="10242" max="10242" width="12" style="1" customWidth="1"/>
    <col min="10243" max="10243" width="33.44140625" style="1" customWidth="1"/>
    <col min="10244" max="10244" width="38.44140625" style="1" customWidth="1"/>
    <col min="10245" max="10245" width="36.33203125" style="1" customWidth="1"/>
    <col min="10246" max="10246" width="32.88671875" style="1" customWidth="1"/>
    <col min="10247" max="10496" width="9.109375" style="1"/>
    <col min="10497" max="10497" width="1.88671875" style="1" customWidth="1"/>
    <col min="10498" max="10498" width="12" style="1" customWidth="1"/>
    <col min="10499" max="10499" width="33.44140625" style="1" customWidth="1"/>
    <col min="10500" max="10500" width="38.44140625" style="1" customWidth="1"/>
    <col min="10501" max="10501" width="36.33203125" style="1" customWidth="1"/>
    <col min="10502" max="10502" width="32.88671875" style="1" customWidth="1"/>
    <col min="10503" max="10752" width="9.109375" style="1"/>
    <col min="10753" max="10753" width="1.88671875" style="1" customWidth="1"/>
    <col min="10754" max="10754" width="12" style="1" customWidth="1"/>
    <col min="10755" max="10755" width="33.44140625" style="1" customWidth="1"/>
    <col min="10756" max="10756" width="38.44140625" style="1" customWidth="1"/>
    <col min="10757" max="10757" width="36.33203125" style="1" customWidth="1"/>
    <col min="10758" max="10758" width="32.88671875" style="1" customWidth="1"/>
    <col min="10759" max="11008" width="9.109375" style="1"/>
    <col min="11009" max="11009" width="1.88671875" style="1" customWidth="1"/>
    <col min="11010" max="11010" width="12" style="1" customWidth="1"/>
    <col min="11011" max="11011" width="33.44140625" style="1" customWidth="1"/>
    <col min="11012" max="11012" width="38.44140625" style="1" customWidth="1"/>
    <col min="11013" max="11013" width="36.33203125" style="1" customWidth="1"/>
    <col min="11014" max="11014" width="32.88671875" style="1" customWidth="1"/>
    <col min="11015" max="11264" width="9.109375" style="1"/>
    <col min="11265" max="11265" width="1.88671875" style="1" customWidth="1"/>
    <col min="11266" max="11266" width="12" style="1" customWidth="1"/>
    <col min="11267" max="11267" width="33.44140625" style="1" customWidth="1"/>
    <col min="11268" max="11268" width="38.44140625" style="1" customWidth="1"/>
    <col min="11269" max="11269" width="36.33203125" style="1" customWidth="1"/>
    <col min="11270" max="11270" width="32.88671875" style="1" customWidth="1"/>
    <col min="11271" max="11520" width="9.109375" style="1"/>
    <col min="11521" max="11521" width="1.88671875" style="1" customWidth="1"/>
    <col min="11522" max="11522" width="12" style="1" customWidth="1"/>
    <col min="11523" max="11523" width="33.44140625" style="1" customWidth="1"/>
    <col min="11524" max="11524" width="38.44140625" style="1" customWidth="1"/>
    <col min="11525" max="11525" width="36.33203125" style="1" customWidth="1"/>
    <col min="11526" max="11526" width="32.88671875" style="1" customWidth="1"/>
    <col min="11527" max="11776" width="9.109375" style="1"/>
    <col min="11777" max="11777" width="1.88671875" style="1" customWidth="1"/>
    <col min="11778" max="11778" width="12" style="1" customWidth="1"/>
    <col min="11779" max="11779" width="33.44140625" style="1" customWidth="1"/>
    <col min="11780" max="11780" width="38.44140625" style="1" customWidth="1"/>
    <col min="11781" max="11781" width="36.33203125" style="1" customWidth="1"/>
    <col min="11782" max="11782" width="32.88671875" style="1" customWidth="1"/>
    <col min="11783" max="12032" width="9.109375" style="1"/>
    <col min="12033" max="12033" width="1.88671875" style="1" customWidth="1"/>
    <col min="12034" max="12034" width="12" style="1" customWidth="1"/>
    <col min="12035" max="12035" width="33.44140625" style="1" customWidth="1"/>
    <col min="12036" max="12036" width="38.44140625" style="1" customWidth="1"/>
    <col min="12037" max="12037" width="36.33203125" style="1" customWidth="1"/>
    <col min="12038" max="12038" width="32.88671875" style="1" customWidth="1"/>
    <col min="12039" max="12288" width="9.109375" style="1"/>
    <col min="12289" max="12289" width="1.88671875" style="1" customWidth="1"/>
    <col min="12290" max="12290" width="12" style="1" customWidth="1"/>
    <col min="12291" max="12291" width="33.44140625" style="1" customWidth="1"/>
    <col min="12292" max="12292" width="38.44140625" style="1" customWidth="1"/>
    <col min="12293" max="12293" width="36.33203125" style="1" customWidth="1"/>
    <col min="12294" max="12294" width="32.88671875" style="1" customWidth="1"/>
    <col min="12295" max="12544" width="9.109375" style="1"/>
    <col min="12545" max="12545" width="1.88671875" style="1" customWidth="1"/>
    <col min="12546" max="12546" width="12" style="1" customWidth="1"/>
    <col min="12547" max="12547" width="33.44140625" style="1" customWidth="1"/>
    <col min="12548" max="12548" width="38.44140625" style="1" customWidth="1"/>
    <col min="12549" max="12549" width="36.33203125" style="1" customWidth="1"/>
    <col min="12550" max="12550" width="32.88671875" style="1" customWidth="1"/>
    <col min="12551" max="12800" width="9.109375" style="1"/>
    <col min="12801" max="12801" width="1.88671875" style="1" customWidth="1"/>
    <col min="12802" max="12802" width="12" style="1" customWidth="1"/>
    <col min="12803" max="12803" width="33.44140625" style="1" customWidth="1"/>
    <col min="12804" max="12804" width="38.44140625" style="1" customWidth="1"/>
    <col min="12805" max="12805" width="36.33203125" style="1" customWidth="1"/>
    <col min="12806" max="12806" width="32.88671875" style="1" customWidth="1"/>
    <col min="12807" max="13056" width="9.109375" style="1"/>
    <col min="13057" max="13057" width="1.88671875" style="1" customWidth="1"/>
    <col min="13058" max="13058" width="12" style="1" customWidth="1"/>
    <col min="13059" max="13059" width="33.44140625" style="1" customWidth="1"/>
    <col min="13060" max="13060" width="38.44140625" style="1" customWidth="1"/>
    <col min="13061" max="13061" width="36.33203125" style="1" customWidth="1"/>
    <col min="13062" max="13062" width="32.88671875" style="1" customWidth="1"/>
    <col min="13063" max="13312" width="9.109375" style="1"/>
    <col min="13313" max="13313" width="1.88671875" style="1" customWidth="1"/>
    <col min="13314" max="13314" width="12" style="1" customWidth="1"/>
    <col min="13315" max="13315" width="33.44140625" style="1" customWidth="1"/>
    <col min="13316" max="13316" width="38.44140625" style="1" customWidth="1"/>
    <col min="13317" max="13317" width="36.33203125" style="1" customWidth="1"/>
    <col min="13318" max="13318" width="32.88671875" style="1" customWidth="1"/>
    <col min="13319" max="13568" width="9.109375" style="1"/>
    <col min="13569" max="13569" width="1.88671875" style="1" customWidth="1"/>
    <col min="13570" max="13570" width="12" style="1" customWidth="1"/>
    <col min="13571" max="13571" width="33.44140625" style="1" customWidth="1"/>
    <col min="13572" max="13572" width="38.44140625" style="1" customWidth="1"/>
    <col min="13573" max="13573" width="36.33203125" style="1" customWidth="1"/>
    <col min="13574" max="13574" width="32.88671875" style="1" customWidth="1"/>
    <col min="13575" max="13824" width="9.109375" style="1"/>
    <col min="13825" max="13825" width="1.88671875" style="1" customWidth="1"/>
    <col min="13826" max="13826" width="12" style="1" customWidth="1"/>
    <col min="13827" max="13827" width="33.44140625" style="1" customWidth="1"/>
    <col min="13828" max="13828" width="38.44140625" style="1" customWidth="1"/>
    <col min="13829" max="13829" width="36.33203125" style="1" customWidth="1"/>
    <col min="13830" max="13830" width="32.88671875" style="1" customWidth="1"/>
    <col min="13831" max="14080" width="9.109375" style="1"/>
    <col min="14081" max="14081" width="1.88671875" style="1" customWidth="1"/>
    <col min="14082" max="14082" width="12" style="1" customWidth="1"/>
    <col min="14083" max="14083" width="33.44140625" style="1" customWidth="1"/>
    <col min="14084" max="14084" width="38.44140625" style="1" customWidth="1"/>
    <col min="14085" max="14085" width="36.33203125" style="1" customWidth="1"/>
    <col min="14086" max="14086" width="32.88671875" style="1" customWidth="1"/>
    <col min="14087" max="14336" width="9.109375" style="1"/>
    <col min="14337" max="14337" width="1.88671875" style="1" customWidth="1"/>
    <col min="14338" max="14338" width="12" style="1" customWidth="1"/>
    <col min="14339" max="14339" width="33.44140625" style="1" customWidth="1"/>
    <col min="14340" max="14340" width="38.44140625" style="1" customWidth="1"/>
    <col min="14341" max="14341" width="36.33203125" style="1" customWidth="1"/>
    <col min="14342" max="14342" width="32.88671875" style="1" customWidth="1"/>
    <col min="14343" max="14592" width="9.109375" style="1"/>
    <col min="14593" max="14593" width="1.88671875" style="1" customWidth="1"/>
    <col min="14594" max="14594" width="12" style="1" customWidth="1"/>
    <col min="14595" max="14595" width="33.44140625" style="1" customWidth="1"/>
    <col min="14596" max="14596" width="38.44140625" style="1" customWidth="1"/>
    <col min="14597" max="14597" width="36.33203125" style="1" customWidth="1"/>
    <col min="14598" max="14598" width="32.88671875" style="1" customWidth="1"/>
    <col min="14599" max="14848" width="9.109375" style="1"/>
    <col min="14849" max="14849" width="1.88671875" style="1" customWidth="1"/>
    <col min="14850" max="14850" width="12" style="1" customWidth="1"/>
    <col min="14851" max="14851" width="33.44140625" style="1" customWidth="1"/>
    <col min="14852" max="14852" width="38.44140625" style="1" customWidth="1"/>
    <col min="14853" max="14853" width="36.33203125" style="1" customWidth="1"/>
    <col min="14854" max="14854" width="32.88671875" style="1" customWidth="1"/>
    <col min="14855" max="15104" width="9.109375" style="1"/>
    <col min="15105" max="15105" width="1.88671875" style="1" customWidth="1"/>
    <col min="15106" max="15106" width="12" style="1" customWidth="1"/>
    <col min="15107" max="15107" width="33.44140625" style="1" customWidth="1"/>
    <col min="15108" max="15108" width="38.44140625" style="1" customWidth="1"/>
    <col min="15109" max="15109" width="36.33203125" style="1" customWidth="1"/>
    <col min="15110" max="15110" width="32.88671875" style="1" customWidth="1"/>
    <col min="15111" max="15360" width="9.109375" style="1"/>
    <col min="15361" max="15361" width="1.88671875" style="1" customWidth="1"/>
    <col min="15362" max="15362" width="12" style="1" customWidth="1"/>
    <col min="15363" max="15363" width="33.44140625" style="1" customWidth="1"/>
    <col min="15364" max="15364" width="38.44140625" style="1" customWidth="1"/>
    <col min="15365" max="15365" width="36.33203125" style="1" customWidth="1"/>
    <col min="15366" max="15366" width="32.88671875" style="1" customWidth="1"/>
    <col min="15367" max="15616" width="9.109375" style="1"/>
    <col min="15617" max="15617" width="1.88671875" style="1" customWidth="1"/>
    <col min="15618" max="15618" width="12" style="1" customWidth="1"/>
    <col min="15619" max="15619" width="33.44140625" style="1" customWidth="1"/>
    <col min="15620" max="15620" width="38.44140625" style="1" customWidth="1"/>
    <col min="15621" max="15621" width="36.33203125" style="1" customWidth="1"/>
    <col min="15622" max="15622" width="32.88671875" style="1" customWidth="1"/>
    <col min="15623" max="15872" width="9.109375" style="1"/>
    <col min="15873" max="15873" width="1.88671875" style="1" customWidth="1"/>
    <col min="15874" max="15874" width="12" style="1" customWidth="1"/>
    <col min="15875" max="15875" width="33.44140625" style="1" customWidth="1"/>
    <col min="15876" max="15876" width="38.44140625" style="1" customWidth="1"/>
    <col min="15877" max="15877" width="36.33203125" style="1" customWidth="1"/>
    <col min="15878" max="15878" width="32.88671875" style="1" customWidth="1"/>
    <col min="15879" max="16128" width="9.109375" style="1"/>
    <col min="16129" max="16129" width="1.88671875" style="1" customWidth="1"/>
    <col min="16130" max="16130" width="12" style="1" customWidth="1"/>
    <col min="16131" max="16131" width="33.44140625" style="1" customWidth="1"/>
    <col min="16132" max="16132" width="38.44140625" style="1" customWidth="1"/>
    <col min="16133" max="16133" width="36.33203125" style="1" customWidth="1"/>
    <col min="16134" max="16134" width="32.88671875" style="1" customWidth="1"/>
    <col min="16135" max="16384" width="9.109375" style="1"/>
  </cols>
  <sheetData>
    <row r="1" spans="1:6">
      <c r="A1" s="66" t="s">
        <v>90</v>
      </c>
    </row>
    <row r="2" spans="1:6">
      <c r="A2" s="66" t="s">
        <v>91</v>
      </c>
    </row>
    <row r="4" spans="1:6">
      <c r="B4" s="67" t="s">
        <v>89</v>
      </c>
      <c r="C4" s="67" t="s">
        <v>107</v>
      </c>
      <c r="D4" s="67" t="s">
        <v>108</v>
      </c>
      <c r="E4" s="67" t="s">
        <v>109</v>
      </c>
      <c r="F4" s="67" t="s">
        <v>92</v>
      </c>
    </row>
    <row r="5" spans="1:6">
      <c r="B5" s="68" t="s">
        <v>93</v>
      </c>
      <c r="C5" s="69"/>
      <c r="D5" s="69"/>
      <c r="E5" s="69"/>
      <c r="F5" s="69"/>
    </row>
    <row r="6" spans="1:6">
      <c r="B6" s="70"/>
      <c r="C6" s="70" t="s">
        <v>110</v>
      </c>
      <c r="D6" s="75" t="s">
        <v>111</v>
      </c>
      <c r="E6" s="70" t="s">
        <v>94</v>
      </c>
      <c r="F6" s="70" t="s">
        <v>112</v>
      </c>
    </row>
    <row r="7" spans="1:6">
      <c r="B7" s="70"/>
      <c r="C7" s="70" t="s">
        <v>95</v>
      </c>
      <c r="D7" s="70" t="s">
        <v>95</v>
      </c>
      <c r="E7" s="70" t="s">
        <v>96</v>
      </c>
      <c r="F7" s="71" t="s">
        <v>113</v>
      </c>
    </row>
    <row r="8" spans="1:6">
      <c r="B8" s="70"/>
      <c r="C8" s="70" t="s">
        <v>97</v>
      </c>
      <c r="D8" s="70" t="s">
        <v>98</v>
      </c>
      <c r="E8" s="70" t="s">
        <v>99</v>
      </c>
      <c r="F8" s="71" t="s">
        <v>114</v>
      </c>
    </row>
    <row r="9" spans="1:6">
      <c r="B9" s="70"/>
      <c r="C9" s="70" t="s">
        <v>101</v>
      </c>
      <c r="D9" s="71" t="s">
        <v>102</v>
      </c>
      <c r="E9" s="70" t="s">
        <v>103</v>
      </c>
      <c r="F9" s="70" t="s">
        <v>100</v>
      </c>
    </row>
    <row r="10" spans="1:6">
      <c r="B10" s="72"/>
      <c r="C10" s="72"/>
      <c r="D10" s="72" t="s">
        <v>101</v>
      </c>
      <c r="E10" s="72"/>
      <c r="F10" s="72"/>
    </row>
    <row r="11" spans="1:6">
      <c r="B11" s="69"/>
      <c r="C11" s="69"/>
      <c r="D11" s="69"/>
      <c r="E11" s="69"/>
      <c r="F11" s="69"/>
    </row>
    <row r="12" spans="1:6">
      <c r="B12" s="73" t="s">
        <v>104</v>
      </c>
      <c r="C12" s="74" t="s">
        <v>105</v>
      </c>
      <c r="D12" s="74" t="s">
        <v>105</v>
      </c>
      <c r="E12" s="74" t="s">
        <v>105</v>
      </c>
      <c r="F12" s="74" t="s">
        <v>106</v>
      </c>
    </row>
    <row r="13" spans="1:6">
      <c r="B13" s="72"/>
      <c r="C13" s="72"/>
      <c r="D13" s="72"/>
      <c r="E13" s="72"/>
      <c r="F13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34CB-1D26-46DE-9C03-E80D443284E2}">
  <dimension ref="A1"/>
  <sheetViews>
    <sheetView workbookViewId="0">
      <selection activeCell="O14" sqref="O14"/>
    </sheetView>
  </sheetViews>
  <sheetFormatPr defaultRowHeight="14.4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2D0EA-E1FD-479E-B743-614E2613ABBC}">
  <dimension ref="A1:L21"/>
  <sheetViews>
    <sheetView topLeftCell="A10" zoomScale="90" zoomScaleNormal="90" workbookViewId="0">
      <selection activeCell="L21" sqref="L21"/>
    </sheetView>
  </sheetViews>
  <sheetFormatPr defaultColWidth="9" defaultRowHeight="24"/>
  <cols>
    <col min="1" max="3" width="9.77734375" style="1" customWidth="1"/>
    <col min="4" max="4" width="15.77734375" style="1" customWidth="1"/>
    <col min="5" max="5" width="14.21875" style="1" customWidth="1"/>
    <col min="6" max="6" width="13.44140625" style="1" customWidth="1"/>
    <col min="7" max="7" width="13.21875" style="1" customWidth="1"/>
    <col min="8" max="8" width="12.77734375" style="1" customWidth="1"/>
    <col min="9" max="9" width="15.44140625" style="1" customWidth="1"/>
    <col min="10" max="11" width="15.109375" style="1" customWidth="1"/>
    <col min="12" max="12" width="13.88671875" style="1" customWidth="1"/>
    <col min="13" max="16384" width="9" style="1"/>
  </cols>
  <sheetData>
    <row r="1" spans="1:12" ht="33">
      <c r="A1" s="4" t="s">
        <v>0</v>
      </c>
      <c r="B1" s="4"/>
      <c r="C1" s="4"/>
    </row>
    <row r="2" spans="1:12" ht="33">
      <c r="A2" s="5"/>
      <c r="B2" s="5"/>
      <c r="C2" s="5"/>
    </row>
    <row r="3" spans="1:12" ht="27.6">
      <c r="A3" s="18" t="s">
        <v>82</v>
      </c>
      <c r="B3" s="2"/>
      <c r="C3" s="2"/>
    </row>
    <row r="4" spans="1:12" ht="27.6">
      <c r="A4" s="18"/>
      <c r="B4" s="2"/>
      <c r="C4" s="2"/>
    </row>
    <row r="5" spans="1:12" ht="21.75" customHeight="1">
      <c r="A5" s="2"/>
      <c r="B5" s="2"/>
      <c r="C5" s="2"/>
      <c r="E5" s="8">
        <v>44104</v>
      </c>
    </row>
    <row r="6" spans="1:12" s="7" customFormat="1" ht="58.5" customHeight="1">
      <c r="A6" s="7" t="s">
        <v>2</v>
      </c>
      <c r="B6" s="7" t="s">
        <v>12</v>
      </c>
      <c r="C6" s="7" t="s">
        <v>13</v>
      </c>
      <c r="D6" s="7" t="s">
        <v>72</v>
      </c>
      <c r="E6" s="14" t="s">
        <v>79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12" t="s">
        <v>74</v>
      </c>
    </row>
    <row r="7" spans="1:12">
      <c r="A7" s="6" t="s">
        <v>1</v>
      </c>
      <c r="B7" s="8">
        <v>40940</v>
      </c>
      <c r="C7" s="8">
        <v>45200</v>
      </c>
      <c r="D7" s="9">
        <v>77630</v>
      </c>
      <c r="E7" s="10">
        <f>DATEDIF(E5,C7,"y")</f>
        <v>3</v>
      </c>
      <c r="F7" s="11">
        <f>D7*(1+0.05)^E7</f>
        <v>89866.428750000006</v>
      </c>
      <c r="G7" s="9">
        <f>ROUNDUP(F7,-1)</f>
        <v>89870</v>
      </c>
      <c r="H7" s="10">
        <f>DATEDIF(B7,C7,"y")</f>
        <v>11</v>
      </c>
      <c r="I7" s="10">
        <v>10</v>
      </c>
      <c r="J7" s="9">
        <f>G7*I7</f>
        <v>898700</v>
      </c>
      <c r="K7" s="13">
        <v>898700</v>
      </c>
    </row>
    <row r="8" spans="1:12">
      <c r="A8" s="6" t="s">
        <v>3</v>
      </c>
      <c r="B8" s="8">
        <v>42036</v>
      </c>
      <c r="C8" s="8">
        <v>45566</v>
      </c>
      <c r="D8" s="9">
        <v>54730</v>
      </c>
      <c r="E8" s="10">
        <f>DATEDIF(E5,C8,"y")</f>
        <v>4</v>
      </c>
      <c r="F8" s="11">
        <f t="shared" ref="F8:F11" si="0">D8*(1+0.05)^E8</f>
        <v>66524.657062500002</v>
      </c>
      <c r="G8" s="9">
        <f t="shared" ref="G8:G11" si="1">ROUNDUP(F8,-1)</f>
        <v>66530</v>
      </c>
      <c r="H8" s="10">
        <f t="shared" ref="H8:H11" si="2">DATEDIF(B8,C8,"y")</f>
        <v>9</v>
      </c>
      <c r="I8" s="10">
        <v>8</v>
      </c>
      <c r="J8" s="9">
        <f t="shared" ref="J8:J11" si="3">G8*I8</f>
        <v>532240</v>
      </c>
      <c r="K8" s="13">
        <v>665300</v>
      </c>
    </row>
    <row r="9" spans="1:12">
      <c r="A9" s="6" t="s">
        <v>4</v>
      </c>
      <c r="B9" s="8">
        <v>41214</v>
      </c>
      <c r="C9" s="8">
        <v>45931</v>
      </c>
      <c r="D9" s="9">
        <v>79220</v>
      </c>
      <c r="E9" s="10">
        <f>DATEDIF(E5,C9,"y")</f>
        <v>5</v>
      </c>
      <c r="F9" s="11">
        <f t="shared" si="0"/>
        <v>101107.02538125002</v>
      </c>
      <c r="G9" s="9">
        <f t="shared" si="1"/>
        <v>101110</v>
      </c>
      <c r="H9" s="10">
        <f t="shared" si="2"/>
        <v>12</v>
      </c>
      <c r="I9" s="10">
        <v>10</v>
      </c>
      <c r="J9" s="9">
        <f t="shared" si="3"/>
        <v>1011100</v>
      </c>
      <c r="K9" s="61" t="s">
        <v>14</v>
      </c>
    </row>
    <row r="10" spans="1:12">
      <c r="A10" s="6" t="s">
        <v>5</v>
      </c>
      <c r="B10" s="8">
        <v>41306</v>
      </c>
      <c r="C10" s="8">
        <v>45931</v>
      </c>
      <c r="D10" s="9">
        <v>87600</v>
      </c>
      <c r="E10" s="10">
        <f>DATEDIF(E5,C10,"y")</f>
        <v>5</v>
      </c>
      <c r="F10" s="11">
        <f t="shared" si="0"/>
        <v>111802.26487500001</v>
      </c>
      <c r="G10" s="9">
        <f t="shared" si="1"/>
        <v>111810</v>
      </c>
      <c r="H10" s="10">
        <f t="shared" si="2"/>
        <v>12</v>
      </c>
      <c r="I10" s="10">
        <v>10</v>
      </c>
      <c r="J10" s="9">
        <f t="shared" si="3"/>
        <v>1118100</v>
      </c>
      <c r="K10" s="61" t="s">
        <v>14</v>
      </c>
    </row>
    <row r="11" spans="1:12">
      <c r="A11" s="6" t="s">
        <v>6</v>
      </c>
      <c r="B11" s="8">
        <v>41944</v>
      </c>
      <c r="C11" s="8">
        <v>46296</v>
      </c>
      <c r="D11" s="9">
        <v>55320</v>
      </c>
      <c r="E11" s="10">
        <f>DATEDIF(E5,C11,"y")</f>
        <v>6</v>
      </c>
      <c r="F11" s="11">
        <f t="shared" si="0"/>
        <v>74134.090839375</v>
      </c>
      <c r="G11" s="9">
        <f t="shared" si="1"/>
        <v>74140</v>
      </c>
      <c r="H11" s="10">
        <f t="shared" si="2"/>
        <v>11</v>
      </c>
      <c r="I11" s="10">
        <v>10</v>
      </c>
      <c r="J11" s="9">
        <f t="shared" si="3"/>
        <v>741400</v>
      </c>
      <c r="K11" s="61" t="s">
        <v>14</v>
      </c>
    </row>
    <row r="12" spans="1:12">
      <c r="K12" s="63">
        <f>SUM(K7:K11)</f>
        <v>1564000</v>
      </c>
    </row>
    <row r="14" spans="1:12" ht="27.6">
      <c r="A14" s="2"/>
      <c r="B14" s="2"/>
      <c r="C14" s="2"/>
      <c r="E14" s="8">
        <v>44469</v>
      </c>
    </row>
    <row r="15" spans="1:12" ht="96">
      <c r="A15" s="7" t="s">
        <v>2</v>
      </c>
      <c r="B15" s="7" t="s">
        <v>12</v>
      </c>
      <c r="C15" s="7" t="s">
        <v>13</v>
      </c>
      <c r="D15" s="7" t="s">
        <v>73</v>
      </c>
      <c r="E15" s="14" t="s">
        <v>80</v>
      </c>
      <c r="F15" s="7" t="s">
        <v>7</v>
      </c>
      <c r="G15" s="7" t="s">
        <v>8</v>
      </c>
      <c r="H15" s="7" t="s">
        <v>9</v>
      </c>
      <c r="I15" s="7" t="s">
        <v>10</v>
      </c>
      <c r="J15" s="7" t="s">
        <v>11</v>
      </c>
      <c r="K15" s="12" t="s">
        <v>81</v>
      </c>
      <c r="L15" s="12" t="s">
        <v>76</v>
      </c>
    </row>
    <row r="16" spans="1:12">
      <c r="A16" s="6" t="s">
        <v>1</v>
      </c>
      <c r="B16" s="8">
        <v>40940</v>
      </c>
      <c r="C16" s="8">
        <v>45200</v>
      </c>
      <c r="D16" s="9">
        <v>78300</v>
      </c>
      <c r="E16" s="10">
        <f>DATEDIF(E14,C16,"y")</f>
        <v>2</v>
      </c>
      <c r="F16" s="11">
        <f>D16*(1+0.05)^E16</f>
        <v>86325.75</v>
      </c>
      <c r="G16" s="9">
        <f>ROUNDUP(F16,-1)</f>
        <v>86330</v>
      </c>
      <c r="H16" s="10">
        <f>DATEDIF(B16,C16,"y")</f>
        <v>11</v>
      </c>
      <c r="I16" s="10">
        <v>10</v>
      </c>
      <c r="J16" s="9">
        <f>G16*I16</f>
        <v>863300</v>
      </c>
      <c r="K16" s="13">
        <v>898700</v>
      </c>
      <c r="L16" s="16">
        <f>+K16-K7</f>
        <v>0</v>
      </c>
    </row>
    <row r="17" spans="1:12">
      <c r="A17" s="6" t="s">
        <v>3</v>
      </c>
      <c r="B17" s="8">
        <v>42036</v>
      </c>
      <c r="C17" s="8">
        <v>45566</v>
      </c>
      <c r="D17" s="9">
        <v>55800</v>
      </c>
      <c r="E17" s="10">
        <f>DATEDIF(E14,C17,"y")</f>
        <v>3</v>
      </c>
      <c r="F17" s="11">
        <f t="shared" ref="F17:F20" si="4">D17*(1+0.05)^E17</f>
        <v>64595.475000000006</v>
      </c>
      <c r="G17" s="9">
        <f t="shared" ref="G17:G20" si="5">ROUNDUP(F17,-1)</f>
        <v>64600</v>
      </c>
      <c r="H17" s="10">
        <f>DATEDIF(B17,C17,"y")</f>
        <v>9</v>
      </c>
      <c r="I17" s="10">
        <v>8</v>
      </c>
      <c r="J17" s="9">
        <f t="shared" ref="J17:J20" si="6">G17*I17</f>
        <v>516800</v>
      </c>
      <c r="K17" s="13">
        <v>665300</v>
      </c>
      <c r="L17" s="16">
        <f t="shared" ref="L17" si="7">+K17-K8</f>
        <v>0</v>
      </c>
    </row>
    <row r="18" spans="1:12">
      <c r="A18" s="6" t="s">
        <v>4</v>
      </c>
      <c r="B18" s="8">
        <v>41214</v>
      </c>
      <c r="C18" s="8">
        <v>45931</v>
      </c>
      <c r="D18" s="9">
        <v>80400</v>
      </c>
      <c r="E18" s="10">
        <f>DATEDIF(E14,C18,"y")</f>
        <v>4</v>
      </c>
      <c r="F18" s="11">
        <f t="shared" si="4"/>
        <v>97726.702499999999</v>
      </c>
      <c r="G18" s="9">
        <f t="shared" si="5"/>
        <v>97730</v>
      </c>
      <c r="H18" s="10">
        <f>DATEDIF(B18,C18,"y")</f>
        <v>12</v>
      </c>
      <c r="I18" s="10">
        <v>10</v>
      </c>
      <c r="J18" s="9">
        <f t="shared" si="6"/>
        <v>977300</v>
      </c>
      <c r="K18" s="13">
        <v>977300</v>
      </c>
      <c r="L18" s="16">
        <v>977300</v>
      </c>
    </row>
    <row r="19" spans="1:12">
      <c r="A19" s="6" t="s">
        <v>5</v>
      </c>
      <c r="B19" s="8">
        <v>41306</v>
      </c>
      <c r="C19" s="8">
        <v>45931</v>
      </c>
      <c r="D19" s="9">
        <v>88700</v>
      </c>
      <c r="E19" s="10">
        <f>DATEDIF(E14,C19,"y")</f>
        <v>4</v>
      </c>
      <c r="F19" s="11">
        <f t="shared" si="4"/>
        <v>107815.404375</v>
      </c>
      <c r="G19" s="9">
        <f t="shared" si="5"/>
        <v>107820</v>
      </c>
      <c r="H19" s="10">
        <f t="shared" ref="H19:H20" si="8">DATEDIF(B19,C19,"y")</f>
        <v>12</v>
      </c>
      <c r="I19" s="10">
        <v>10</v>
      </c>
      <c r="J19" s="9">
        <f t="shared" si="6"/>
        <v>1078200</v>
      </c>
      <c r="K19" s="13">
        <v>1078200</v>
      </c>
      <c r="L19" s="16">
        <v>1078200</v>
      </c>
    </row>
    <row r="20" spans="1:12">
      <c r="A20" s="6" t="s">
        <v>6</v>
      </c>
      <c r="B20" s="8">
        <v>41944</v>
      </c>
      <c r="C20" s="8">
        <v>46296</v>
      </c>
      <c r="D20" s="9">
        <v>56300</v>
      </c>
      <c r="E20" s="10">
        <f>DATEDIF(E14,C20,"y")</f>
        <v>5</v>
      </c>
      <c r="F20" s="11">
        <f t="shared" si="4"/>
        <v>71854.651968750011</v>
      </c>
      <c r="G20" s="9">
        <f t="shared" si="5"/>
        <v>71860</v>
      </c>
      <c r="H20" s="10">
        <f t="shared" si="8"/>
        <v>11</v>
      </c>
      <c r="I20" s="10">
        <v>10</v>
      </c>
      <c r="J20" s="9">
        <f t="shared" si="6"/>
        <v>718600</v>
      </c>
      <c r="K20" s="61" t="s">
        <v>14</v>
      </c>
      <c r="L20" s="62" t="s">
        <v>14</v>
      </c>
    </row>
    <row r="21" spans="1:12">
      <c r="K21" s="63">
        <f>SUM(K16:K20)</f>
        <v>3619500</v>
      </c>
      <c r="L21" s="64">
        <f>SUM(L16:L20)</f>
        <v>2055500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A7A53-F4A9-44BD-AF8B-83190B35E397}">
  <dimension ref="A1:L21"/>
  <sheetViews>
    <sheetView topLeftCell="A10" zoomScale="90" zoomScaleNormal="90" workbookViewId="0">
      <selection activeCell="K21" sqref="K21"/>
    </sheetView>
  </sheetViews>
  <sheetFormatPr defaultColWidth="9" defaultRowHeight="24"/>
  <cols>
    <col min="1" max="3" width="9.77734375" style="1" customWidth="1"/>
    <col min="4" max="4" width="15.77734375" style="1" customWidth="1"/>
    <col min="5" max="5" width="14.21875" style="1" customWidth="1"/>
    <col min="6" max="6" width="13.44140625" style="1" customWidth="1"/>
    <col min="7" max="7" width="13.21875" style="1" customWidth="1"/>
    <col min="8" max="8" width="12.77734375" style="1" customWidth="1"/>
    <col min="9" max="9" width="14.44140625" style="1" customWidth="1"/>
    <col min="10" max="11" width="15.109375" style="1" customWidth="1"/>
    <col min="12" max="12" width="13.88671875" style="1" customWidth="1"/>
    <col min="13" max="16384" width="9" style="1"/>
  </cols>
  <sheetData>
    <row r="1" spans="1:12" ht="33">
      <c r="A1" s="4" t="s">
        <v>0</v>
      </c>
      <c r="B1" s="4"/>
      <c r="C1" s="4"/>
    </row>
    <row r="2" spans="1:12" ht="33">
      <c r="A2" s="5"/>
      <c r="B2" s="5"/>
      <c r="C2" s="5"/>
    </row>
    <row r="4" spans="1:12" ht="27.6">
      <c r="A4" s="17" t="s">
        <v>83</v>
      </c>
      <c r="B4" s="2"/>
      <c r="C4" s="2"/>
    </row>
    <row r="5" spans="1:12" ht="27.6">
      <c r="A5" s="2"/>
      <c r="B5" s="2"/>
      <c r="C5" s="2"/>
      <c r="E5" s="8">
        <v>44104</v>
      </c>
      <c r="J5" s="15">
        <v>7.7999999999999996E-3</v>
      </c>
    </row>
    <row r="6" spans="1:12" ht="74.25" customHeight="1">
      <c r="A6" s="7" t="s">
        <v>2</v>
      </c>
      <c r="B6" s="7" t="s">
        <v>12</v>
      </c>
      <c r="C6" s="7" t="s">
        <v>13</v>
      </c>
      <c r="D6" s="7" t="s">
        <v>72</v>
      </c>
      <c r="E6" s="14" t="s">
        <v>15</v>
      </c>
      <c r="F6" s="7" t="s">
        <v>9</v>
      </c>
      <c r="G6" s="7" t="s">
        <v>10</v>
      </c>
      <c r="H6" s="7" t="s">
        <v>16</v>
      </c>
      <c r="I6" s="7" t="s">
        <v>17</v>
      </c>
      <c r="J6" s="57" t="s">
        <v>18</v>
      </c>
      <c r="K6" s="12" t="s">
        <v>74</v>
      </c>
    </row>
    <row r="7" spans="1:12">
      <c r="A7" s="6" t="s">
        <v>1</v>
      </c>
      <c r="B7" s="8">
        <v>40940</v>
      </c>
      <c r="C7" s="8">
        <v>45200</v>
      </c>
      <c r="D7" s="9">
        <v>77630</v>
      </c>
      <c r="E7" s="10">
        <f>DATEDIF(B7,E5,"y")</f>
        <v>8</v>
      </c>
      <c r="F7" s="10">
        <f>DATEDIF(B7,C7,"y")</f>
        <v>11</v>
      </c>
      <c r="G7" s="10">
        <v>10</v>
      </c>
      <c r="H7" s="11">
        <f>+D7*G7</f>
        <v>776300</v>
      </c>
      <c r="I7" s="11">
        <f>+H7*E7/F7</f>
        <v>564581.81818181823</v>
      </c>
      <c r="J7" s="11">
        <f>100%-$J$5</f>
        <v>0.99219999999999997</v>
      </c>
      <c r="K7" s="13">
        <f>+I7*J7</f>
        <v>560178.08000000007</v>
      </c>
    </row>
    <row r="8" spans="1:12">
      <c r="A8" s="6" t="s">
        <v>3</v>
      </c>
      <c r="B8" s="8">
        <v>42036</v>
      </c>
      <c r="C8" s="8">
        <v>45566</v>
      </c>
      <c r="D8" s="9">
        <v>54730</v>
      </c>
      <c r="E8" s="10">
        <f>DATEDIF(B8,E5,"y")</f>
        <v>5</v>
      </c>
      <c r="F8" s="10">
        <f>DATEDIF(B8,C8,"y")</f>
        <v>9</v>
      </c>
      <c r="G8" s="10">
        <v>8</v>
      </c>
      <c r="H8" s="11">
        <f t="shared" ref="H8:H11" si="0">+D8*G8</f>
        <v>437840</v>
      </c>
      <c r="I8" s="11">
        <f t="shared" ref="I8:I11" si="1">+H8*E8/F8</f>
        <v>243244.44444444444</v>
      </c>
      <c r="J8" s="11">
        <f t="shared" ref="J8:J11" si="2">100%-$J$5</f>
        <v>0.99219999999999997</v>
      </c>
      <c r="K8" s="13">
        <f t="shared" ref="K8:K11" si="3">+I8*J8</f>
        <v>241347.13777777777</v>
      </c>
    </row>
    <row r="9" spans="1:12">
      <c r="A9" s="6" t="s">
        <v>4</v>
      </c>
      <c r="B9" s="8">
        <v>41214</v>
      </c>
      <c r="C9" s="8">
        <v>45931</v>
      </c>
      <c r="D9" s="9">
        <v>79220</v>
      </c>
      <c r="E9" s="10">
        <f>DATEDIF(B9,E5,"y")</f>
        <v>7</v>
      </c>
      <c r="F9" s="10">
        <f>DATEDIF(B9,C9,"y")</f>
        <v>12</v>
      </c>
      <c r="G9" s="10">
        <v>10</v>
      </c>
      <c r="H9" s="11">
        <f t="shared" si="0"/>
        <v>792200</v>
      </c>
      <c r="I9" s="11">
        <f t="shared" si="1"/>
        <v>462116.66666666669</v>
      </c>
      <c r="J9" s="11">
        <f t="shared" si="2"/>
        <v>0.99219999999999997</v>
      </c>
      <c r="K9" s="13">
        <f t="shared" si="3"/>
        <v>458512.15666666668</v>
      </c>
    </row>
    <row r="10" spans="1:12">
      <c r="A10" s="6" t="s">
        <v>5</v>
      </c>
      <c r="B10" s="8">
        <v>41306</v>
      </c>
      <c r="C10" s="8">
        <v>45931</v>
      </c>
      <c r="D10" s="9">
        <v>87600</v>
      </c>
      <c r="E10" s="10">
        <f>DATEDIF(B10,E5,"y")</f>
        <v>7</v>
      </c>
      <c r="F10" s="10">
        <f>DATEDIF(B10,C10,"y")</f>
        <v>12</v>
      </c>
      <c r="G10" s="10">
        <v>10</v>
      </c>
      <c r="H10" s="11">
        <f t="shared" si="0"/>
        <v>876000</v>
      </c>
      <c r="I10" s="11">
        <f t="shared" si="1"/>
        <v>511000</v>
      </c>
      <c r="J10" s="11">
        <f t="shared" si="2"/>
        <v>0.99219999999999997</v>
      </c>
      <c r="K10" s="13">
        <f t="shared" si="3"/>
        <v>507014.2</v>
      </c>
    </row>
    <row r="11" spans="1:12">
      <c r="A11" s="6" t="s">
        <v>6</v>
      </c>
      <c r="B11" s="8">
        <v>41944</v>
      </c>
      <c r="C11" s="8">
        <v>46296</v>
      </c>
      <c r="D11" s="9">
        <v>55320</v>
      </c>
      <c r="E11" s="10">
        <f>DATEDIF(B11,E5,"y")</f>
        <v>5</v>
      </c>
      <c r="F11" s="10">
        <f>DATEDIF(B11,C11,"y")</f>
        <v>11</v>
      </c>
      <c r="G11" s="10">
        <v>10</v>
      </c>
      <c r="H11" s="11">
        <f t="shared" si="0"/>
        <v>553200</v>
      </c>
      <c r="I11" s="11">
        <f t="shared" si="1"/>
        <v>251454.54545454544</v>
      </c>
      <c r="J11" s="11">
        <f t="shared" si="2"/>
        <v>0.99219999999999997</v>
      </c>
      <c r="K11" s="13">
        <f t="shared" si="3"/>
        <v>249493.19999999998</v>
      </c>
    </row>
    <row r="12" spans="1:12">
      <c r="K12" s="64">
        <f>SUM(K7:K11)</f>
        <v>2016544.7744444443</v>
      </c>
    </row>
    <row r="14" spans="1:12" ht="27.6">
      <c r="A14" s="2"/>
      <c r="B14" s="2"/>
      <c r="C14" s="2"/>
      <c r="E14" s="8">
        <v>44469</v>
      </c>
      <c r="J14" s="15">
        <v>7.7999999999999996E-3</v>
      </c>
    </row>
    <row r="15" spans="1:12" ht="96">
      <c r="A15" s="7" t="s">
        <v>2</v>
      </c>
      <c r="B15" s="7" t="s">
        <v>12</v>
      </c>
      <c r="C15" s="7" t="s">
        <v>13</v>
      </c>
      <c r="D15" s="7" t="s">
        <v>73</v>
      </c>
      <c r="E15" s="14" t="s">
        <v>15</v>
      </c>
      <c r="F15" s="7" t="s">
        <v>9</v>
      </c>
      <c r="G15" s="7" t="s">
        <v>10</v>
      </c>
      <c r="H15" s="7" t="s">
        <v>16</v>
      </c>
      <c r="I15" s="7" t="s">
        <v>17</v>
      </c>
      <c r="J15" s="7" t="s">
        <v>18</v>
      </c>
      <c r="K15" s="12" t="s">
        <v>75</v>
      </c>
      <c r="L15" s="12" t="s">
        <v>76</v>
      </c>
    </row>
    <row r="16" spans="1:12">
      <c r="A16" s="6" t="s">
        <v>1</v>
      </c>
      <c r="B16" s="8">
        <v>40940</v>
      </c>
      <c r="C16" s="8">
        <v>45200</v>
      </c>
      <c r="D16" s="9">
        <v>78300</v>
      </c>
      <c r="E16" s="10">
        <f>DATEDIF(B16,E14,"y")</f>
        <v>9</v>
      </c>
      <c r="F16" s="10">
        <f>DATEDIF(B16,C16,"y")</f>
        <v>11</v>
      </c>
      <c r="G16" s="10">
        <v>10</v>
      </c>
      <c r="H16" s="11">
        <f>+D16*G16</f>
        <v>783000</v>
      </c>
      <c r="I16" s="11">
        <f>+H16*E16/F16</f>
        <v>640636.36363636365</v>
      </c>
      <c r="J16" s="11">
        <f>100%-$J$5</f>
        <v>0.99219999999999997</v>
      </c>
      <c r="K16" s="13">
        <f>+I16*J16</f>
        <v>635639.4</v>
      </c>
      <c r="L16" s="16">
        <f>+K16-K7</f>
        <v>75461.319999999949</v>
      </c>
    </row>
    <row r="17" spans="1:12">
      <c r="A17" s="6" t="s">
        <v>3</v>
      </c>
      <c r="B17" s="8">
        <v>42036</v>
      </c>
      <c r="C17" s="8">
        <v>45566</v>
      </c>
      <c r="D17" s="9">
        <v>55800</v>
      </c>
      <c r="E17" s="10">
        <f>DATEDIF(B17,E14,"y")</f>
        <v>6</v>
      </c>
      <c r="F17" s="10">
        <f>DATEDIF(B17,C17,"y")</f>
        <v>9</v>
      </c>
      <c r="G17" s="10">
        <v>8</v>
      </c>
      <c r="H17" s="11">
        <f t="shared" ref="H17:H20" si="4">+D17*G17</f>
        <v>446400</v>
      </c>
      <c r="I17" s="11">
        <f t="shared" ref="I17:I20" si="5">+H17*E17/F17</f>
        <v>297600</v>
      </c>
      <c r="J17" s="11">
        <f t="shared" ref="J17:J20" si="6">100%-$J$5</f>
        <v>0.99219999999999997</v>
      </c>
      <c r="K17" s="13">
        <f t="shared" ref="K17:K20" si="7">+I17*J17</f>
        <v>295278.71999999997</v>
      </c>
      <c r="L17" s="16">
        <f t="shared" ref="L17:L20" si="8">+K17-K8</f>
        <v>53931.582222222205</v>
      </c>
    </row>
    <row r="18" spans="1:12">
      <c r="A18" s="6" t="s">
        <v>4</v>
      </c>
      <c r="B18" s="8">
        <v>41214</v>
      </c>
      <c r="C18" s="8">
        <v>45931</v>
      </c>
      <c r="D18" s="9">
        <v>80400</v>
      </c>
      <c r="E18" s="10">
        <f>DATEDIF(B18,E14,"y")</f>
        <v>8</v>
      </c>
      <c r="F18" s="10">
        <f>DATEDIF(B18,C18,"y")</f>
        <v>12</v>
      </c>
      <c r="G18" s="10">
        <v>10</v>
      </c>
      <c r="H18" s="11">
        <f t="shared" si="4"/>
        <v>804000</v>
      </c>
      <c r="I18" s="11">
        <f t="shared" si="5"/>
        <v>536000</v>
      </c>
      <c r="J18" s="11">
        <f t="shared" si="6"/>
        <v>0.99219999999999997</v>
      </c>
      <c r="K18" s="13">
        <f t="shared" si="7"/>
        <v>531819.19999999995</v>
      </c>
      <c r="L18" s="16">
        <f t="shared" si="8"/>
        <v>73307.043333333277</v>
      </c>
    </row>
    <row r="19" spans="1:12">
      <c r="A19" s="6" t="s">
        <v>5</v>
      </c>
      <c r="B19" s="8">
        <v>41306</v>
      </c>
      <c r="C19" s="8">
        <v>45931</v>
      </c>
      <c r="D19" s="9">
        <v>88700</v>
      </c>
      <c r="E19" s="10">
        <f>DATEDIF(B19,E14,"y")</f>
        <v>8</v>
      </c>
      <c r="F19" s="10">
        <f>DATEDIF(B19,C19,"y")</f>
        <v>12</v>
      </c>
      <c r="G19" s="10">
        <v>10</v>
      </c>
      <c r="H19" s="11">
        <f t="shared" si="4"/>
        <v>887000</v>
      </c>
      <c r="I19" s="11">
        <f t="shared" si="5"/>
        <v>591333.33333333337</v>
      </c>
      <c r="J19" s="11">
        <f t="shared" si="6"/>
        <v>0.99219999999999997</v>
      </c>
      <c r="K19" s="13">
        <f t="shared" si="7"/>
        <v>586720.93333333335</v>
      </c>
      <c r="L19" s="16">
        <f t="shared" si="8"/>
        <v>79706.733333333337</v>
      </c>
    </row>
    <row r="20" spans="1:12">
      <c r="A20" s="6" t="s">
        <v>6</v>
      </c>
      <c r="B20" s="8">
        <v>41944</v>
      </c>
      <c r="C20" s="8">
        <v>46296</v>
      </c>
      <c r="D20" s="9">
        <v>56300</v>
      </c>
      <c r="E20" s="10">
        <f>DATEDIF(B20,E14,"y")</f>
        <v>6</v>
      </c>
      <c r="F20" s="10">
        <f>DATEDIF(B20,C20,"y")</f>
        <v>11</v>
      </c>
      <c r="G20" s="10">
        <v>10</v>
      </c>
      <c r="H20" s="11">
        <f t="shared" si="4"/>
        <v>563000</v>
      </c>
      <c r="I20" s="11">
        <f t="shared" si="5"/>
        <v>307090.90909090912</v>
      </c>
      <c r="J20" s="11">
        <f t="shared" si="6"/>
        <v>0.99219999999999997</v>
      </c>
      <c r="K20" s="13">
        <f t="shared" si="7"/>
        <v>304695.60000000003</v>
      </c>
      <c r="L20" s="16">
        <f t="shared" si="8"/>
        <v>55202.400000000052</v>
      </c>
    </row>
    <row r="21" spans="1:12">
      <c r="K21" s="64">
        <f>SUM(K16:K20)</f>
        <v>2354153.853333333</v>
      </c>
      <c r="L21" s="64">
        <f>SUM(L16:L20)</f>
        <v>337609.07888888882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EAC34-7D08-4E9C-AD0F-E61D5DA0EEDD}">
  <dimension ref="A1:G25"/>
  <sheetViews>
    <sheetView zoomScale="90" zoomScaleNormal="90" workbookViewId="0">
      <selection activeCell="E3" sqref="E3:G3"/>
    </sheetView>
  </sheetViews>
  <sheetFormatPr defaultColWidth="9" defaultRowHeight="24"/>
  <cols>
    <col min="1" max="1" width="4.6640625" style="1" customWidth="1"/>
    <col min="2" max="2" width="33.88671875" style="1" customWidth="1"/>
    <col min="3" max="4" width="5.77734375" style="10" customWidth="1"/>
    <col min="5" max="5" width="29.33203125" style="1" customWidth="1"/>
    <col min="6" max="16384" width="9" style="1"/>
  </cols>
  <sheetData>
    <row r="1" spans="1:7" ht="29.4">
      <c r="A1" s="3" t="s">
        <v>19</v>
      </c>
    </row>
    <row r="3" spans="1:7">
      <c r="B3" s="76" t="s">
        <v>115</v>
      </c>
      <c r="C3" s="76"/>
      <c r="D3" s="76"/>
      <c r="E3" s="77" t="s">
        <v>21</v>
      </c>
      <c r="F3" s="77"/>
      <c r="G3" s="77"/>
    </row>
    <row r="4" spans="1:7">
      <c r="A4" s="1" t="s">
        <v>22</v>
      </c>
    </row>
    <row r="5" spans="1:7">
      <c r="B5" s="1" t="s">
        <v>23</v>
      </c>
      <c r="C5" s="19">
        <v>500</v>
      </c>
      <c r="D5" s="19"/>
      <c r="E5" s="1" t="s">
        <v>23</v>
      </c>
      <c r="F5" s="19">
        <v>500</v>
      </c>
      <c r="G5" s="19"/>
    </row>
    <row r="6" spans="1:7">
      <c r="B6" s="1" t="s">
        <v>24</v>
      </c>
      <c r="C6" s="19"/>
      <c r="D6" s="19">
        <v>500</v>
      </c>
      <c r="E6" s="1" t="s">
        <v>24</v>
      </c>
      <c r="F6" s="19"/>
      <c r="G6" s="19">
        <v>500</v>
      </c>
    </row>
    <row r="7" spans="1:7">
      <c r="B7" s="58" t="s">
        <v>70</v>
      </c>
      <c r="C7" s="19"/>
      <c r="D7" s="19"/>
      <c r="F7" s="19"/>
      <c r="G7" s="19"/>
    </row>
    <row r="8" spans="1:7">
      <c r="A8" s="1" t="s">
        <v>25</v>
      </c>
    </row>
    <row r="9" spans="1:7">
      <c r="A9" s="1">
        <v>1</v>
      </c>
      <c r="B9" s="20" t="s">
        <v>26</v>
      </c>
      <c r="C9" s="19">
        <v>500</v>
      </c>
      <c r="D9" s="19"/>
    </row>
    <row r="10" spans="1:7">
      <c r="B10" s="20" t="s">
        <v>27</v>
      </c>
      <c r="C10" s="19"/>
      <c r="D10" s="19">
        <v>500</v>
      </c>
    </row>
    <row r="11" spans="1:7">
      <c r="B11" s="59" t="s">
        <v>84</v>
      </c>
    </row>
    <row r="12" spans="1:7">
      <c r="A12" s="1">
        <v>2</v>
      </c>
      <c r="B12" s="20" t="s">
        <v>26</v>
      </c>
      <c r="C12" s="19">
        <v>45</v>
      </c>
      <c r="D12" s="19"/>
      <c r="E12" s="20" t="s">
        <v>26</v>
      </c>
      <c r="F12" s="19">
        <v>50</v>
      </c>
      <c r="G12" s="19"/>
    </row>
    <row r="13" spans="1:7">
      <c r="B13" s="20" t="s">
        <v>27</v>
      </c>
      <c r="C13" s="19"/>
      <c r="D13" s="19">
        <v>45</v>
      </c>
      <c r="E13" s="20" t="s">
        <v>27</v>
      </c>
      <c r="F13" s="19"/>
      <c r="G13" s="19">
        <v>50</v>
      </c>
    </row>
    <row r="14" spans="1:7">
      <c r="B14" s="59" t="s">
        <v>85</v>
      </c>
      <c r="C14" s="19"/>
      <c r="D14" s="19"/>
      <c r="E14" s="20"/>
      <c r="F14" s="19"/>
      <c r="G14" s="19"/>
    </row>
    <row r="15" spans="1:7">
      <c r="B15" s="21" t="s">
        <v>30</v>
      </c>
      <c r="E15" s="21" t="s">
        <v>31</v>
      </c>
    </row>
    <row r="16" spans="1:7">
      <c r="A16" s="1">
        <v>3</v>
      </c>
      <c r="B16" s="20" t="s">
        <v>23</v>
      </c>
      <c r="C16" s="19">
        <v>45</v>
      </c>
      <c r="E16" s="20" t="s">
        <v>23</v>
      </c>
      <c r="F16" s="19">
        <v>45</v>
      </c>
      <c r="G16" s="10"/>
    </row>
    <row r="17" spans="1:7">
      <c r="B17" s="20" t="s">
        <v>28</v>
      </c>
      <c r="D17" s="19">
        <v>45</v>
      </c>
      <c r="E17" s="20" t="s">
        <v>28</v>
      </c>
      <c r="F17" s="10"/>
      <c r="G17" s="19">
        <v>45</v>
      </c>
    </row>
    <row r="18" spans="1:7">
      <c r="B18" s="59" t="s">
        <v>86</v>
      </c>
      <c r="D18" s="19"/>
      <c r="E18" s="20"/>
      <c r="F18" s="10"/>
      <c r="G18" s="19"/>
    </row>
    <row r="19" spans="1:7">
      <c r="A19" s="1" t="s">
        <v>29</v>
      </c>
    </row>
    <row r="20" spans="1:7">
      <c r="B20" s="1" t="s">
        <v>23</v>
      </c>
      <c r="C20" s="19">
        <v>450</v>
      </c>
      <c r="D20" s="19"/>
      <c r="E20" s="1" t="s">
        <v>23</v>
      </c>
      <c r="F20" s="19">
        <v>5</v>
      </c>
      <c r="G20" s="19"/>
    </row>
    <row r="21" spans="1:7">
      <c r="B21" s="1" t="s">
        <v>24</v>
      </c>
      <c r="C21" s="19"/>
      <c r="D21" s="19">
        <v>450</v>
      </c>
      <c r="E21" s="1" t="s">
        <v>24</v>
      </c>
      <c r="F21" s="19"/>
      <c r="G21" s="19">
        <v>5</v>
      </c>
    </row>
    <row r="22" spans="1:7">
      <c r="B22" s="58" t="s">
        <v>71</v>
      </c>
      <c r="C22" s="19"/>
      <c r="D22" s="19"/>
      <c r="F22" s="19"/>
      <c r="G22" s="19"/>
    </row>
    <row r="24" spans="1:7">
      <c r="B24" s="1" t="s">
        <v>87</v>
      </c>
      <c r="C24" s="19">
        <f>-D10-D13+C16+C20</f>
        <v>-50</v>
      </c>
      <c r="F24" s="1">
        <f>+F16-G13+F20</f>
        <v>0</v>
      </c>
    </row>
    <row r="25" spans="1:7">
      <c r="B25" s="1" t="s">
        <v>88</v>
      </c>
      <c r="D25" s="19">
        <f>+D6-D10-D13+D21</f>
        <v>405</v>
      </c>
      <c r="G25" s="1">
        <f>+G6-F12+G21</f>
        <v>455</v>
      </c>
    </row>
  </sheetData>
  <mergeCells count="2"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0FF50-7D76-4FDD-A135-EBED77D91CA2}">
  <dimension ref="A1:K22"/>
  <sheetViews>
    <sheetView zoomScale="90" zoomScaleNormal="90" workbookViewId="0">
      <selection activeCell="Q21" sqref="Q21"/>
    </sheetView>
  </sheetViews>
  <sheetFormatPr defaultRowHeight="14.4"/>
  <cols>
    <col min="1" max="2" width="2.21875" customWidth="1"/>
    <col min="3" max="3" width="31" customWidth="1"/>
    <col min="4" max="4" width="8.44140625" customWidth="1"/>
    <col min="5" max="5" width="14.109375" customWidth="1"/>
    <col min="6" max="6" width="1.6640625" customWidth="1"/>
    <col min="7" max="7" width="13.77734375" bestFit="1" customWidth="1"/>
    <col min="8" max="8" width="3.6640625" customWidth="1"/>
    <col min="9" max="9" width="13.77734375" bestFit="1" customWidth="1"/>
    <col min="10" max="10" width="1.6640625" customWidth="1"/>
    <col min="11" max="11" width="13.77734375" bestFit="1" customWidth="1"/>
  </cols>
  <sheetData>
    <row r="1" spans="1:11" ht="22.2">
      <c r="A1" s="78" t="s">
        <v>48</v>
      </c>
      <c r="B1" s="78"/>
      <c r="C1" s="78"/>
      <c r="D1" s="78"/>
      <c r="E1" s="78"/>
      <c r="F1" s="78"/>
      <c r="G1" s="78"/>
      <c r="H1" s="26"/>
    </row>
    <row r="2" spans="1:11" ht="22.2">
      <c r="A2" s="78" t="s">
        <v>32</v>
      </c>
      <c r="B2" s="78"/>
      <c r="C2" s="78"/>
      <c r="D2" s="78"/>
      <c r="E2" s="78"/>
      <c r="F2" s="78"/>
      <c r="G2" s="78"/>
      <c r="H2" s="26"/>
    </row>
    <row r="3" spans="1:11" ht="22.2">
      <c r="A3" s="78" t="s">
        <v>78</v>
      </c>
      <c r="B3" s="78"/>
      <c r="C3" s="78"/>
      <c r="D3" s="78"/>
      <c r="E3" s="78"/>
      <c r="F3" s="78"/>
      <c r="G3" s="78"/>
      <c r="H3" s="26"/>
    </row>
    <row r="4" spans="1:11" ht="22.2">
      <c r="A4" s="26"/>
      <c r="B4" s="26"/>
      <c r="C4" s="26"/>
      <c r="D4" s="26"/>
      <c r="E4" s="79" t="s">
        <v>20</v>
      </c>
      <c r="F4" s="79"/>
      <c r="G4" s="79"/>
      <c r="H4" s="26"/>
      <c r="I4" s="80" t="s">
        <v>21</v>
      </c>
      <c r="J4" s="80"/>
      <c r="K4" s="80"/>
    </row>
    <row r="5" spans="1:11" ht="22.2">
      <c r="A5" s="22"/>
      <c r="B5" s="22"/>
      <c r="C5" s="22"/>
      <c r="D5" s="22"/>
      <c r="E5" s="22"/>
      <c r="F5" s="22"/>
      <c r="G5" s="23" t="s">
        <v>33</v>
      </c>
      <c r="H5" s="26"/>
      <c r="I5" s="22"/>
      <c r="J5" s="22"/>
      <c r="K5" s="23" t="s">
        <v>33</v>
      </c>
    </row>
    <row r="6" spans="1:11" ht="22.2">
      <c r="A6" s="24"/>
      <c r="B6" s="24"/>
      <c r="C6" s="25"/>
      <c r="D6" s="26" t="s">
        <v>34</v>
      </c>
      <c r="E6" s="26">
        <v>2564</v>
      </c>
      <c r="F6" s="26"/>
      <c r="G6" s="26">
        <v>2563</v>
      </c>
      <c r="H6" s="26"/>
      <c r="I6" s="26">
        <v>2564</v>
      </c>
      <c r="J6" s="26"/>
      <c r="K6" s="26">
        <v>2563</v>
      </c>
    </row>
    <row r="7" spans="1:11" ht="22.2">
      <c r="A7" s="27" t="s">
        <v>35</v>
      </c>
      <c r="B7" s="24"/>
      <c r="C7" s="26"/>
      <c r="D7" s="28"/>
      <c r="E7" s="28"/>
      <c r="F7" s="28"/>
      <c r="G7" s="28"/>
      <c r="H7" s="26"/>
    </row>
    <row r="8" spans="1:11" ht="22.2">
      <c r="A8" s="24"/>
      <c r="B8" s="25" t="s">
        <v>36</v>
      </c>
      <c r="C8" s="24"/>
      <c r="D8" s="26"/>
      <c r="E8" s="26"/>
      <c r="F8" s="26"/>
      <c r="G8" s="26"/>
      <c r="H8" s="26"/>
    </row>
    <row r="9" spans="1:11" ht="22.2">
      <c r="A9" s="24"/>
      <c r="B9" s="25"/>
      <c r="C9" s="24" t="s">
        <v>37</v>
      </c>
      <c r="D9" s="26"/>
      <c r="E9" s="29"/>
      <c r="F9" s="26"/>
      <c r="G9" s="29"/>
      <c r="H9" s="29"/>
    </row>
    <row r="10" spans="1:11" ht="22.2">
      <c r="A10" s="24"/>
      <c r="B10" s="24"/>
      <c r="C10" s="24" t="s">
        <v>38</v>
      </c>
      <c r="D10" s="22"/>
      <c r="E10" s="30"/>
      <c r="F10" s="31"/>
      <c r="G10" s="30"/>
      <c r="H10" s="30"/>
    </row>
    <row r="11" spans="1:11" ht="22.2">
      <c r="A11" s="24"/>
      <c r="B11" s="24"/>
      <c r="C11" s="24" t="s">
        <v>39</v>
      </c>
      <c r="D11" s="22"/>
      <c r="E11" s="30"/>
      <c r="F11" s="31"/>
      <c r="G11" s="30"/>
      <c r="H11" s="30"/>
    </row>
    <row r="12" spans="1:11" ht="22.2">
      <c r="A12" s="24"/>
      <c r="B12" s="24"/>
      <c r="C12" s="27" t="s">
        <v>40</v>
      </c>
      <c r="D12" s="22"/>
      <c r="E12" s="32">
        <f>SUM(E9:E11)</f>
        <v>0</v>
      </c>
      <c r="F12" s="33"/>
      <c r="G12" s="32">
        <f>SUM(G9:G11)</f>
        <v>0</v>
      </c>
      <c r="H12" s="33"/>
      <c r="I12" s="32">
        <f>SUM(I9:I11)</f>
        <v>0</v>
      </c>
      <c r="J12" s="33"/>
      <c r="K12" s="32">
        <f>SUM(K9:K11)</f>
        <v>0</v>
      </c>
    </row>
    <row r="13" spans="1:11" ht="22.2">
      <c r="A13" s="24"/>
      <c r="B13" s="25" t="s">
        <v>41</v>
      </c>
      <c r="C13" s="27"/>
      <c r="D13" s="22"/>
      <c r="E13" s="33"/>
      <c r="F13" s="33"/>
      <c r="G13" s="33"/>
      <c r="H13" s="33"/>
    </row>
    <row r="14" spans="1:11" ht="22.2">
      <c r="A14" s="24"/>
      <c r="B14" s="24"/>
      <c r="C14" s="24" t="s">
        <v>42</v>
      </c>
      <c r="D14" s="22"/>
      <c r="E14" s="31"/>
      <c r="F14" s="31"/>
      <c r="G14" s="31"/>
      <c r="H14" s="31"/>
    </row>
    <row r="15" spans="1:11" ht="22.2">
      <c r="A15" s="24"/>
      <c r="B15" s="24"/>
      <c r="C15" s="24" t="s">
        <v>43</v>
      </c>
      <c r="D15" s="22"/>
      <c r="E15" s="31"/>
      <c r="F15" s="31"/>
      <c r="G15" s="31"/>
      <c r="H15" s="31"/>
    </row>
    <row r="16" spans="1:11" ht="22.2">
      <c r="A16" s="24"/>
      <c r="B16" s="24"/>
      <c r="C16" s="37" t="s">
        <v>44</v>
      </c>
      <c r="D16" s="22"/>
      <c r="E16" s="34">
        <v>3619500</v>
      </c>
      <c r="F16" s="31"/>
      <c r="G16" s="34">
        <v>1564000</v>
      </c>
      <c r="H16" s="31"/>
      <c r="I16" s="34">
        <v>2354153.853333333</v>
      </c>
      <c r="J16" s="31"/>
      <c r="K16" s="34">
        <v>2016544.7744444443</v>
      </c>
    </row>
    <row r="17" spans="1:11" ht="22.2">
      <c r="A17" s="24"/>
      <c r="B17" s="24"/>
      <c r="C17" s="27" t="s">
        <v>45</v>
      </c>
      <c r="D17" s="22"/>
      <c r="E17" s="35">
        <f>SUM(E14:E16)</f>
        <v>3619500</v>
      </c>
      <c r="F17" s="33"/>
      <c r="G17" s="35">
        <f>SUM(G14:G16)</f>
        <v>1564000</v>
      </c>
      <c r="H17" s="33"/>
      <c r="I17" s="35">
        <f>SUM(I14:I16)</f>
        <v>2354153.853333333</v>
      </c>
      <c r="J17" s="33"/>
      <c r="K17" s="35">
        <f>SUM(K14:K16)</f>
        <v>2016544.7744444443</v>
      </c>
    </row>
    <row r="18" spans="1:11" ht="22.2">
      <c r="A18" s="27" t="s">
        <v>46</v>
      </c>
      <c r="B18" s="24"/>
      <c r="C18" s="24"/>
      <c r="D18" s="22"/>
      <c r="E18" s="35">
        <f>SUM(E12+E17)</f>
        <v>3619500</v>
      </c>
      <c r="F18" s="33"/>
      <c r="G18" s="35">
        <f>SUM(G12+G17)</f>
        <v>1564000</v>
      </c>
      <c r="H18" s="33"/>
      <c r="I18" s="35">
        <f>SUM(I12+I17)</f>
        <v>2354153.853333333</v>
      </c>
      <c r="J18" s="33"/>
      <c r="K18" s="35">
        <f>SUM(K12+K17)</f>
        <v>2016544.7744444443</v>
      </c>
    </row>
    <row r="19" spans="1:11" ht="22.8" thickBot="1">
      <c r="A19" s="27" t="s">
        <v>47</v>
      </c>
      <c r="B19" s="24"/>
      <c r="C19" s="24"/>
      <c r="D19" s="22"/>
      <c r="E19" s="36"/>
      <c r="F19" s="33"/>
      <c r="G19" s="36"/>
      <c r="H19" s="33"/>
      <c r="I19" s="36"/>
      <c r="J19" s="33"/>
      <c r="K19" s="36"/>
    </row>
    <row r="20" spans="1:11" ht="15" thickTop="1"/>
    <row r="21" spans="1:11">
      <c r="G21" s="65"/>
    </row>
    <row r="22" spans="1:11">
      <c r="G22" s="65">
        <f>+E16-G16</f>
        <v>2055500</v>
      </c>
    </row>
  </sheetData>
  <mergeCells count="5">
    <mergeCell ref="A1:G1"/>
    <mergeCell ref="A2:G2"/>
    <mergeCell ref="A3:G3"/>
    <mergeCell ref="E4:G4"/>
    <mergeCell ref="I4:K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2ACA-C9DC-4F03-A559-859CED21A36E}">
  <dimension ref="A1:K26"/>
  <sheetViews>
    <sheetView tabSelected="1" zoomScale="90" zoomScaleNormal="90" workbookViewId="0">
      <selection activeCell="Q10" sqref="Q10"/>
    </sheetView>
  </sheetViews>
  <sheetFormatPr defaultRowHeight="14.4"/>
  <cols>
    <col min="1" max="2" width="2.44140625" customWidth="1"/>
    <col min="3" max="3" width="26.21875" customWidth="1"/>
    <col min="4" max="4" width="8.77734375" customWidth="1"/>
    <col min="5" max="5" width="13.77734375" bestFit="1" customWidth="1"/>
    <col min="6" max="6" width="1.6640625" customWidth="1"/>
    <col min="7" max="7" width="13.77734375" bestFit="1" customWidth="1"/>
    <col min="8" max="8" width="3.109375" customWidth="1"/>
    <col min="9" max="9" width="12" customWidth="1"/>
    <col min="10" max="10" width="1.6640625" customWidth="1"/>
    <col min="11" max="11" width="13.77734375" bestFit="1" customWidth="1"/>
  </cols>
  <sheetData>
    <row r="1" spans="1:11" ht="22.2">
      <c r="A1" s="81" t="s">
        <v>69</v>
      </c>
      <c r="B1" s="81"/>
      <c r="C1" s="81"/>
      <c r="D1" s="81"/>
      <c r="E1" s="81"/>
      <c r="F1" s="81"/>
      <c r="G1" s="81"/>
    </row>
    <row r="2" spans="1:11" ht="22.2">
      <c r="A2" s="81" t="s">
        <v>49</v>
      </c>
      <c r="B2" s="81"/>
      <c r="C2" s="81"/>
      <c r="D2" s="81"/>
      <c r="E2" s="81"/>
      <c r="F2" s="81"/>
      <c r="G2" s="81"/>
    </row>
    <row r="3" spans="1:11" ht="22.2">
      <c r="A3" s="81" t="s">
        <v>77</v>
      </c>
      <c r="B3" s="81"/>
      <c r="C3" s="81"/>
      <c r="D3" s="81"/>
      <c r="E3" s="81"/>
      <c r="F3" s="81"/>
      <c r="G3" s="81"/>
    </row>
    <row r="4" spans="1:11" ht="22.2">
      <c r="A4" s="42"/>
      <c r="B4" s="42"/>
      <c r="C4" s="42"/>
      <c r="D4" s="42"/>
      <c r="E4" s="79" t="s">
        <v>20</v>
      </c>
      <c r="F4" s="79"/>
      <c r="G4" s="79"/>
      <c r="H4" s="26"/>
      <c r="I4" s="80" t="s">
        <v>21</v>
      </c>
      <c r="J4" s="80"/>
      <c r="K4" s="80"/>
    </row>
    <row r="5" spans="1:11" ht="22.2">
      <c r="A5" s="38"/>
      <c r="B5" s="38"/>
      <c r="C5" s="38"/>
      <c r="D5" s="38"/>
      <c r="E5" s="38"/>
      <c r="F5" s="38"/>
      <c r="G5" s="39" t="s">
        <v>33</v>
      </c>
      <c r="I5" s="38"/>
      <c r="J5" s="38"/>
      <c r="K5" s="39" t="s">
        <v>33</v>
      </c>
    </row>
    <row r="6" spans="1:11" ht="22.2">
      <c r="A6" s="40"/>
      <c r="B6" s="40"/>
      <c r="C6" s="41"/>
      <c r="D6" s="42" t="s">
        <v>34</v>
      </c>
      <c r="E6" s="26">
        <v>2564</v>
      </c>
      <c r="F6" s="26"/>
      <c r="G6" s="26">
        <v>2563</v>
      </c>
      <c r="I6" s="26">
        <v>2564</v>
      </c>
      <c r="J6" s="26"/>
      <c r="K6" s="26">
        <v>2563</v>
      </c>
    </row>
    <row r="7" spans="1:11" ht="22.2">
      <c r="A7" s="43" t="s">
        <v>50</v>
      </c>
      <c r="B7" s="43"/>
      <c r="C7" s="42"/>
      <c r="D7" s="44"/>
      <c r="E7" s="44"/>
      <c r="F7" s="44"/>
      <c r="G7" s="44"/>
    </row>
    <row r="8" spans="1:11" ht="22.2">
      <c r="A8" s="40"/>
      <c r="B8" s="40"/>
      <c r="C8" s="45" t="s">
        <v>51</v>
      </c>
      <c r="D8" s="38"/>
      <c r="E8" s="46"/>
      <c r="F8" s="46"/>
      <c r="G8" s="46"/>
    </row>
    <row r="9" spans="1:11" ht="22.2">
      <c r="A9" s="40"/>
      <c r="B9" s="47"/>
      <c r="C9" s="40" t="s">
        <v>52</v>
      </c>
      <c r="D9" s="38"/>
      <c r="E9" s="48"/>
      <c r="F9" s="48"/>
      <c r="G9" s="48"/>
    </row>
    <row r="10" spans="1:11" ht="22.2">
      <c r="A10" s="47" t="s">
        <v>53</v>
      </c>
      <c r="B10" s="47"/>
      <c r="C10" s="41"/>
      <c r="D10" s="44"/>
      <c r="E10" s="50">
        <f>SUM(E8:E9)</f>
        <v>0</v>
      </c>
      <c r="F10" s="51"/>
      <c r="G10" s="50">
        <f>SUM(G8:G9)</f>
        <v>0</v>
      </c>
      <c r="I10" s="50">
        <f>SUM(I8:I9)</f>
        <v>0</v>
      </c>
      <c r="J10" s="51"/>
      <c r="K10" s="50">
        <f>SUM(K8:K9)</f>
        <v>0</v>
      </c>
    </row>
    <row r="11" spans="1:11" ht="22.2">
      <c r="A11" s="41" t="s">
        <v>54</v>
      </c>
      <c r="B11" s="41"/>
      <c r="C11" s="40"/>
      <c r="D11" s="52"/>
      <c r="E11" s="51"/>
      <c r="F11" s="51"/>
      <c r="G11" s="51"/>
      <c r="I11" s="46"/>
      <c r="J11" s="46"/>
      <c r="K11" s="46"/>
    </row>
    <row r="12" spans="1:11" ht="22.2">
      <c r="A12" s="40"/>
      <c r="B12" s="40"/>
      <c r="C12" s="56" t="s">
        <v>55</v>
      </c>
      <c r="D12" s="52"/>
      <c r="E12" s="46">
        <v>2055500</v>
      </c>
      <c r="F12" s="46"/>
      <c r="G12" s="46">
        <v>1564000</v>
      </c>
      <c r="I12" s="46">
        <v>337609.07888888882</v>
      </c>
      <c r="J12" s="46"/>
      <c r="K12" s="46">
        <v>2016544.77</v>
      </c>
    </row>
    <row r="13" spans="1:11" ht="22.2">
      <c r="A13" s="40"/>
      <c r="B13" s="40"/>
      <c r="C13" s="45" t="s">
        <v>56</v>
      </c>
      <c r="D13" s="52"/>
      <c r="E13" s="53"/>
      <c r="F13" s="54"/>
      <c r="G13" s="53"/>
      <c r="I13" s="46"/>
      <c r="J13" s="46"/>
      <c r="K13" s="46"/>
    </row>
    <row r="14" spans="1:11" ht="22.2">
      <c r="A14" s="40"/>
      <c r="B14" s="40"/>
      <c r="C14" s="45" t="s">
        <v>57</v>
      </c>
      <c r="D14" s="52"/>
      <c r="E14" s="46"/>
      <c r="F14" s="46"/>
      <c r="G14" s="46"/>
      <c r="I14" s="46"/>
      <c r="J14" s="46"/>
      <c r="K14" s="46"/>
    </row>
    <row r="15" spans="1:11" ht="22.2" hidden="1">
      <c r="A15" s="40"/>
      <c r="B15" s="40"/>
      <c r="C15" s="40" t="s">
        <v>58</v>
      </c>
      <c r="D15" s="52"/>
      <c r="E15" s="46"/>
      <c r="F15" s="46"/>
      <c r="G15" s="46"/>
    </row>
    <row r="16" spans="1:11" ht="22.2" hidden="1">
      <c r="A16" s="40"/>
      <c r="B16" s="40"/>
      <c r="C16" s="40" t="s">
        <v>59</v>
      </c>
      <c r="D16" s="52"/>
      <c r="E16" s="46"/>
      <c r="F16" s="46"/>
      <c r="G16" s="46"/>
    </row>
    <row r="17" spans="1:11" ht="22.2" hidden="1">
      <c r="A17" s="40"/>
      <c r="B17" s="40"/>
      <c r="C17" s="45" t="s">
        <v>60</v>
      </c>
      <c r="D17" s="52"/>
      <c r="E17" s="46"/>
      <c r="F17" s="46"/>
      <c r="G17" s="46"/>
    </row>
    <row r="18" spans="1:11" ht="22.2" hidden="1">
      <c r="A18" s="40"/>
      <c r="B18" s="40"/>
      <c r="C18" s="45" t="s">
        <v>61</v>
      </c>
      <c r="D18" s="52"/>
      <c r="E18" s="46"/>
      <c r="F18" s="46"/>
      <c r="G18" s="46"/>
    </row>
    <row r="19" spans="1:11" ht="22.2" hidden="1">
      <c r="A19" s="40"/>
      <c r="B19" s="40"/>
      <c r="C19" s="45" t="s">
        <v>62</v>
      </c>
      <c r="D19" s="52"/>
      <c r="E19" s="46"/>
      <c r="F19" s="46"/>
      <c r="G19" s="46"/>
    </row>
    <row r="20" spans="1:11" ht="22.2" hidden="1">
      <c r="A20" s="40"/>
      <c r="B20" s="40"/>
      <c r="C20" s="45" t="s">
        <v>63</v>
      </c>
      <c r="D20" s="52"/>
      <c r="E20" s="46"/>
      <c r="F20" s="46"/>
      <c r="G20" s="46"/>
    </row>
    <row r="21" spans="1:11" ht="22.2">
      <c r="A21" s="40"/>
      <c r="B21" s="40"/>
      <c r="C21" s="45" t="s">
        <v>64</v>
      </c>
      <c r="D21" s="52"/>
      <c r="E21" s="49"/>
      <c r="F21" s="46"/>
      <c r="G21" s="49"/>
    </row>
    <row r="22" spans="1:11" ht="22.2">
      <c r="A22" s="47" t="s">
        <v>65</v>
      </c>
      <c r="B22" s="47"/>
      <c r="C22" s="41"/>
      <c r="D22" s="44"/>
      <c r="E22" s="50">
        <f>SUM(E12:E21)</f>
        <v>2055500</v>
      </c>
      <c r="F22" s="51"/>
      <c r="G22" s="50">
        <f>SUM(G12:G21)</f>
        <v>1564000</v>
      </c>
      <c r="I22" s="50">
        <f>SUM(I12:I21)</f>
        <v>337609.07888888882</v>
      </c>
      <c r="J22" s="51"/>
      <c r="K22" s="50">
        <f>SUM(K12:K21)</f>
        <v>2016544.77</v>
      </c>
    </row>
    <row r="23" spans="1:11" ht="22.2">
      <c r="A23" s="47" t="s">
        <v>66</v>
      </c>
      <c r="B23" s="47"/>
      <c r="C23" s="41"/>
      <c r="D23" s="44"/>
      <c r="E23" s="51"/>
      <c r="F23" s="51"/>
      <c r="G23" s="51"/>
      <c r="I23" s="51"/>
      <c r="J23" s="51"/>
      <c r="K23" s="51"/>
    </row>
    <row r="24" spans="1:11" ht="22.2">
      <c r="A24" s="40"/>
      <c r="B24" s="40"/>
      <c r="C24" s="45" t="s">
        <v>67</v>
      </c>
      <c r="D24" s="52"/>
      <c r="E24" s="46"/>
      <c r="F24" s="46"/>
      <c r="G24" s="46"/>
      <c r="I24" s="46"/>
      <c r="J24" s="46"/>
      <c r="K24" s="46"/>
    </row>
    <row r="25" spans="1:11" ht="22.8" thickBot="1">
      <c r="A25" s="47" t="s">
        <v>68</v>
      </c>
      <c r="B25" s="47"/>
      <c r="C25" s="41"/>
      <c r="D25" s="52"/>
      <c r="E25" s="55">
        <f>SUM(E23-E24)</f>
        <v>0</v>
      </c>
      <c r="F25" s="51"/>
      <c r="G25" s="55">
        <f>SUM(G23-G24)</f>
        <v>0</v>
      </c>
      <c r="I25" s="55">
        <f>SUM(I23-I24)</f>
        <v>0</v>
      </c>
      <c r="J25" s="51"/>
      <c r="K25" s="55">
        <f>SUM(K23-K24)</f>
        <v>0</v>
      </c>
    </row>
    <row r="26" spans="1:11" ht="15" thickTop="1"/>
  </sheetData>
  <mergeCells count="5">
    <mergeCell ref="A1:G1"/>
    <mergeCell ref="A2:G2"/>
    <mergeCell ref="A3:G3"/>
    <mergeCell ref="E4:G4"/>
    <mergeCell ref="I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01E7-5985-443F-9AF0-EB6DA67CC76B}">
  <dimension ref="A1:J21"/>
  <sheetViews>
    <sheetView zoomScale="90" zoomScaleNormal="90" workbookViewId="0">
      <selection activeCell="O27" sqref="O27"/>
    </sheetView>
  </sheetViews>
  <sheetFormatPr defaultRowHeight="14.4"/>
  <cols>
    <col min="1" max="2" width="2.44140625" customWidth="1"/>
    <col min="3" max="3" width="26.21875" customWidth="1"/>
    <col min="4" max="4" width="8.77734375" customWidth="1"/>
    <col min="5" max="5" width="3.109375" customWidth="1"/>
    <col min="6" max="6" width="13.77734375" bestFit="1" customWidth="1"/>
    <col min="7" max="7" width="1.6640625" customWidth="1"/>
    <col min="8" max="8" width="13.77734375" bestFit="1" customWidth="1"/>
    <col min="9" max="9" width="1.6640625" customWidth="1"/>
    <col min="10" max="10" width="13.77734375" bestFit="1" customWidth="1"/>
  </cols>
  <sheetData>
    <row r="1" spans="1:10" ht="22.2">
      <c r="A1" s="60"/>
      <c r="B1" s="60"/>
      <c r="C1" s="60"/>
      <c r="D1" s="60"/>
      <c r="E1" s="60"/>
      <c r="F1" s="80" t="s">
        <v>21</v>
      </c>
      <c r="G1" s="80"/>
      <c r="H1" s="80"/>
      <c r="I1" s="80"/>
      <c r="J1" s="80"/>
    </row>
    <row r="2" spans="1:10" ht="22.2">
      <c r="A2" s="22"/>
      <c r="B2" s="22"/>
      <c r="C2" s="22"/>
      <c r="D2" s="22"/>
      <c r="E2" s="60"/>
      <c r="F2" s="22"/>
      <c r="G2" s="22"/>
      <c r="H2" s="23" t="s">
        <v>33</v>
      </c>
    </row>
    <row r="3" spans="1:10" ht="22.2">
      <c r="A3" s="24"/>
      <c r="B3" s="24"/>
      <c r="C3" s="25"/>
      <c r="D3" s="60" t="s">
        <v>34</v>
      </c>
      <c r="E3" s="60"/>
      <c r="F3" s="60">
        <v>2564</v>
      </c>
      <c r="G3" s="60"/>
      <c r="H3" s="60">
        <v>2563</v>
      </c>
      <c r="J3" s="60">
        <v>2562</v>
      </c>
    </row>
    <row r="4" spans="1:10" ht="22.2">
      <c r="A4" s="24"/>
      <c r="B4" s="25" t="s">
        <v>41</v>
      </c>
      <c r="C4" s="27"/>
      <c r="D4" s="22"/>
      <c r="E4" s="33"/>
    </row>
    <row r="5" spans="1:10" ht="22.2">
      <c r="A5" s="24"/>
      <c r="B5" s="24"/>
      <c r="C5" s="24" t="s">
        <v>42</v>
      </c>
      <c r="D5" s="22"/>
      <c r="E5" s="31"/>
    </row>
    <row r="6" spans="1:10" ht="22.2">
      <c r="A6" s="24"/>
      <c r="B6" s="24"/>
      <c r="C6" s="24" t="s">
        <v>43</v>
      </c>
      <c r="D6" s="22"/>
      <c r="E6" s="31"/>
    </row>
    <row r="7" spans="1:10" ht="22.2">
      <c r="A7" s="24"/>
      <c r="B7" s="24"/>
      <c r="C7" s="37" t="s">
        <v>44</v>
      </c>
      <c r="D7" s="22"/>
      <c r="E7" s="31"/>
      <c r="F7" s="34">
        <v>2354153.85</v>
      </c>
      <c r="G7" s="31"/>
      <c r="H7" s="34">
        <v>2016544.77</v>
      </c>
      <c r="J7" s="34">
        <v>1364000</v>
      </c>
    </row>
    <row r="8" spans="1:10" ht="22.2">
      <c r="A8" s="24"/>
      <c r="B8" s="24"/>
      <c r="C8" s="27" t="s">
        <v>45</v>
      </c>
      <c r="D8" s="22"/>
      <c r="E8" s="33"/>
      <c r="F8" s="35">
        <f>SUM(F5:F7)</f>
        <v>2354153.85</v>
      </c>
      <c r="G8" s="33"/>
      <c r="H8" s="35">
        <f>SUM(H5:H7)</f>
        <v>2016544.77</v>
      </c>
      <c r="J8" s="35">
        <f>SUM(J5:J7)</f>
        <v>1364000</v>
      </c>
    </row>
    <row r="9" spans="1:10" ht="22.2">
      <c r="A9" s="24"/>
      <c r="B9" s="24"/>
      <c r="C9" s="27"/>
      <c r="D9" s="22"/>
      <c r="E9" s="33"/>
      <c r="F9" s="33"/>
      <c r="G9" s="33"/>
      <c r="H9" s="33"/>
    </row>
    <row r="10" spans="1:10" ht="22.2">
      <c r="A10" s="41" t="s">
        <v>54</v>
      </c>
      <c r="B10" s="41"/>
      <c r="C10" s="40"/>
      <c r="D10" s="52"/>
      <c r="F10" s="46"/>
      <c r="G10" s="46"/>
      <c r="H10" s="46"/>
    </row>
    <row r="11" spans="1:10" ht="22.2">
      <c r="A11" s="40"/>
      <c r="B11" s="40"/>
      <c r="C11" s="56" t="s">
        <v>55</v>
      </c>
      <c r="D11" s="52"/>
      <c r="F11" s="46">
        <v>337609.07888888882</v>
      </c>
      <c r="G11" s="46"/>
      <c r="H11" s="46">
        <v>2016544.77</v>
      </c>
      <c r="J11" s="46">
        <v>532000</v>
      </c>
    </row>
    <row r="12" spans="1:10" ht="22.2">
      <c r="A12" s="40"/>
      <c r="B12" s="40"/>
      <c r="C12" s="45" t="s">
        <v>56</v>
      </c>
      <c r="D12" s="52"/>
      <c r="F12" s="46"/>
      <c r="G12" s="46"/>
      <c r="H12" s="46"/>
      <c r="J12" s="46"/>
    </row>
    <row r="13" spans="1:10" ht="22.2">
      <c r="A13" s="40"/>
      <c r="B13" s="40"/>
      <c r="C13" s="45" t="s">
        <v>57</v>
      </c>
      <c r="D13" s="52"/>
      <c r="F13" s="46"/>
      <c r="G13" s="46"/>
      <c r="H13" s="46"/>
      <c r="J13" s="46"/>
    </row>
    <row r="14" spans="1:10" ht="22.2" hidden="1">
      <c r="A14" s="40"/>
      <c r="B14" s="40"/>
      <c r="C14" s="40" t="s">
        <v>58</v>
      </c>
      <c r="D14" s="52"/>
    </row>
    <row r="15" spans="1:10" ht="22.2" hidden="1">
      <c r="A15" s="40"/>
      <c r="B15" s="40"/>
      <c r="C15" s="40" t="s">
        <v>59</v>
      </c>
      <c r="D15" s="52"/>
    </row>
    <row r="16" spans="1:10" ht="22.2" hidden="1">
      <c r="A16" s="40"/>
      <c r="B16" s="40"/>
      <c r="C16" s="45" t="s">
        <v>60</v>
      </c>
      <c r="D16" s="52"/>
    </row>
    <row r="17" spans="1:10" ht="22.2" hidden="1">
      <c r="A17" s="40"/>
      <c r="B17" s="40"/>
      <c r="C17" s="45" t="s">
        <v>61</v>
      </c>
      <c r="D17" s="52"/>
    </row>
    <row r="18" spans="1:10" ht="22.2" hidden="1">
      <c r="A18" s="40"/>
      <c r="B18" s="40"/>
      <c r="C18" s="45" t="s">
        <v>62</v>
      </c>
      <c r="D18" s="52"/>
    </row>
    <row r="19" spans="1:10" ht="22.2" hidden="1">
      <c r="A19" s="40"/>
      <c r="B19" s="40"/>
      <c r="C19" s="45" t="s">
        <v>63</v>
      </c>
      <c r="D19" s="52"/>
    </row>
    <row r="20" spans="1:10" ht="22.2">
      <c r="A20" s="40"/>
      <c r="B20" s="40"/>
      <c r="C20" s="45" t="s">
        <v>64</v>
      </c>
      <c r="D20" s="52"/>
    </row>
    <row r="21" spans="1:10" ht="22.2">
      <c r="A21" s="47" t="s">
        <v>65</v>
      </c>
      <c r="B21" s="47"/>
      <c r="C21" s="41"/>
      <c r="D21" s="44"/>
      <c r="F21" s="50">
        <f>SUM(F11:F20)</f>
        <v>337609.07888888882</v>
      </c>
      <c r="G21" s="51"/>
      <c r="H21" s="50">
        <f>SUM(H11:H20)</f>
        <v>2016544.77</v>
      </c>
      <c r="J21" s="50">
        <f>SUM(J11:J20)</f>
        <v>532000</v>
      </c>
    </row>
  </sheetData>
  <mergeCells count="1">
    <mergeCell ref="F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วิธีคำนวณ</vt:lpstr>
      <vt:lpstr>อัตรามรณะ</vt:lpstr>
      <vt:lpstr>การคำนวณ 1</vt:lpstr>
      <vt:lpstr>การคำนวณ 2</vt:lpstr>
      <vt:lpstr>การบันทึกบัญชี</vt:lpstr>
      <vt:lpstr>ผลจากการบันทึกบัญชี 1</vt:lpstr>
      <vt:lpstr>ผลจากการบันทึกบัญชี 2</vt:lpstr>
      <vt:lpstr>ผลจากการบันทึกบัญชี 3</vt:lpstr>
      <vt:lpstr>'ผลจากการบันทึกบัญชี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</dc:creator>
  <cp:lastModifiedBy>may</cp:lastModifiedBy>
  <dcterms:created xsi:type="dcterms:W3CDTF">2021-08-18T05:03:10Z</dcterms:created>
  <dcterms:modified xsi:type="dcterms:W3CDTF">2021-08-23T05:59:34Z</dcterms:modified>
</cp:coreProperties>
</file>