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เงินชดเชย\แบบใหม่\Final\"/>
    </mc:Choice>
  </mc:AlternateContent>
  <xr:revisionPtr revIDLastSave="0" documentId="13_ncr:1_{C56ABBB5-E35D-48FD-AEFD-80D45F5DE5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 Year 2021" sheetId="11" r:id="rId1"/>
    <sheet name="Note" sheetId="15" state="hidden" r:id="rId2"/>
    <sheet name="YieldCurve" sheetId="12" r:id="rId3"/>
    <sheet name="Appendix" sheetId="10" r:id="rId4"/>
    <sheet name="อัตราการหมุนพนง.Instruction" sheetId="13" r:id="rId5"/>
    <sheet name="Comp" sheetId="16" state="hidden" r:id="rId6"/>
    <sheet name="Disclosure" sheetId="2" state="hidden" r:id="rId7"/>
    <sheet name="Sheet1" sheetId="14" state="hidden" r:id="rId8"/>
  </sheets>
  <externalReferences>
    <externalReference r:id="rId9"/>
    <externalReference r:id="rId10"/>
  </externalReferences>
  <definedNames>
    <definedName name="_xlnm._FilterDatabase" localSheetId="0" hidden="1">'Template Year 2021'!$A$7:$S$12</definedName>
    <definedName name="BalanceSheetDates">#REF!</definedName>
    <definedName name="ColorNames">#REF!</definedName>
    <definedName name="Company_Name">#REF!</definedName>
    <definedName name="Conventions">#REF!</definedName>
    <definedName name="DOV">#REF!</definedName>
    <definedName name="IncomeStatementDates">#REF!</definedName>
    <definedName name="Ind_Position">[1]Val_Ind!$D$4</definedName>
    <definedName name="Mult_Decrement_Female">#REF!</definedName>
    <definedName name="Mult_Decrement_Male">#REF!</definedName>
    <definedName name="MWR">#REF!</definedName>
    <definedName name="NRA">#REF!</definedName>
    <definedName name="_xlnm.Print_Area" localSheetId="0">'Template Year 2021'!$A$1:$S$77</definedName>
    <definedName name="_xlnm.Print_Titles" localSheetId="0">'Template Year 2021'!$1:$8</definedName>
    <definedName name="Run_Counter">#REF!</definedName>
    <definedName name="SalInc">#REF!</definedName>
    <definedName name="sectionNames">#REF!</definedName>
    <definedName name="Table_Factor_Vesting_01">#REF!</definedName>
    <definedName name="Table_Factor_Withdrawal">#REF!</definedName>
    <definedName name="Units">#REF!</definedName>
    <definedName name="V">#REF!</definedName>
    <definedName name="VIR">#REF!</definedName>
    <definedName name="Withdrawal_Rate_Col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1" l="1"/>
  <c r="I9" i="11"/>
  <c r="I11" i="11"/>
  <c r="O11" i="11" s="1"/>
  <c r="I12" i="11"/>
  <c r="M12" i="11" s="1"/>
  <c r="J10" i="11"/>
  <c r="J11" i="11"/>
  <c r="M11" i="11" s="1"/>
  <c r="J12" i="11"/>
  <c r="P83" i="13"/>
  <c r="P84" i="13"/>
  <c r="O9" i="11" l="1"/>
  <c r="K12" i="11"/>
  <c r="S12" i="11" s="1"/>
  <c r="O10" i="11"/>
  <c r="O12" i="11"/>
  <c r="K10" i="11"/>
  <c r="S10" i="11" s="1"/>
  <c r="M10" i="11"/>
  <c r="K11" i="11"/>
  <c r="S11" i="11" s="1"/>
  <c r="O75" i="16" l="1"/>
  <c r="N75" i="16"/>
  <c r="N3" i="16"/>
  <c r="O3" i="16"/>
  <c r="N4" i="16"/>
  <c r="O4" i="16"/>
  <c r="N5" i="16"/>
  <c r="O5" i="16"/>
  <c r="N6" i="16"/>
  <c r="O6" i="16"/>
  <c r="N7" i="16"/>
  <c r="O7" i="16"/>
  <c r="N8" i="16"/>
  <c r="O8" i="16"/>
  <c r="N9" i="16"/>
  <c r="O9" i="16"/>
  <c r="N10" i="16"/>
  <c r="O10" i="16"/>
  <c r="N11" i="16"/>
  <c r="O11" i="16"/>
  <c r="N12" i="16"/>
  <c r="O12" i="16"/>
  <c r="N13" i="16"/>
  <c r="O13" i="16"/>
  <c r="N14" i="16"/>
  <c r="O14" i="16"/>
  <c r="N15" i="16"/>
  <c r="O15" i="16"/>
  <c r="N16" i="16"/>
  <c r="O16" i="16"/>
  <c r="N17" i="16"/>
  <c r="O17" i="16"/>
  <c r="N18" i="16"/>
  <c r="O18" i="16"/>
  <c r="N19" i="16"/>
  <c r="O19" i="16"/>
  <c r="N20" i="16"/>
  <c r="O20" i="16"/>
  <c r="N21" i="16"/>
  <c r="O21" i="16"/>
  <c r="N22" i="16"/>
  <c r="O22" i="16"/>
  <c r="N23" i="16"/>
  <c r="O23" i="16"/>
  <c r="N24" i="16"/>
  <c r="O24" i="16"/>
  <c r="N25" i="16"/>
  <c r="O25" i="16"/>
  <c r="N26" i="16"/>
  <c r="O26" i="16"/>
  <c r="N27" i="16"/>
  <c r="N28" i="16"/>
  <c r="O28" i="16"/>
  <c r="N29" i="16"/>
  <c r="O29" i="16"/>
  <c r="N30" i="16"/>
  <c r="O30" i="16"/>
  <c r="N31" i="16"/>
  <c r="O31" i="16"/>
  <c r="N32" i="16"/>
  <c r="O32" i="16"/>
  <c r="N33" i="16"/>
  <c r="O33" i="16"/>
  <c r="N34" i="16"/>
  <c r="O34" i="16"/>
  <c r="N35" i="16"/>
  <c r="O35" i="16"/>
  <c r="N36" i="16"/>
  <c r="O36" i="16"/>
  <c r="N37" i="16"/>
  <c r="O37" i="16"/>
  <c r="N38" i="16"/>
  <c r="O38" i="16"/>
  <c r="N39" i="16"/>
  <c r="O39" i="16"/>
  <c r="N40" i="16"/>
  <c r="O40" i="16"/>
  <c r="N41" i="16"/>
  <c r="O41" i="16"/>
  <c r="N42" i="16"/>
  <c r="O42" i="16"/>
  <c r="N43" i="16"/>
  <c r="O43" i="16"/>
  <c r="N44" i="16"/>
  <c r="O44" i="16"/>
  <c r="N45" i="16"/>
  <c r="O45" i="16"/>
  <c r="N46" i="16"/>
  <c r="O46" i="16"/>
  <c r="N47" i="16"/>
  <c r="O47" i="16"/>
  <c r="N48" i="16"/>
  <c r="O48" i="16"/>
  <c r="N49" i="16"/>
  <c r="O49" i="16"/>
  <c r="N50" i="16"/>
  <c r="O50" i="16"/>
  <c r="N51" i="16"/>
  <c r="O51" i="16"/>
  <c r="N52" i="16"/>
  <c r="O52" i="16"/>
  <c r="N53" i="16"/>
  <c r="O53" i="16"/>
  <c r="N54" i="16"/>
  <c r="O54" i="16"/>
  <c r="N55" i="16"/>
  <c r="O55" i="16"/>
  <c r="N56" i="16"/>
  <c r="O56" i="16"/>
  <c r="N57" i="16"/>
  <c r="O57" i="16"/>
  <c r="N58" i="16"/>
  <c r="O58" i="16"/>
  <c r="N59" i="16"/>
  <c r="O59" i="16"/>
  <c r="N60" i="16"/>
  <c r="O60" i="16"/>
  <c r="N61" i="16"/>
  <c r="O61" i="16"/>
  <c r="N62" i="16"/>
  <c r="O62" i="16"/>
  <c r="N63" i="16"/>
  <c r="O63" i="16"/>
  <c r="N64" i="16"/>
  <c r="O64" i="16"/>
  <c r="N65" i="16"/>
  <c r="O65" i="16"/>
  <c r="N66" i="16"/>
  <c r="O66" i="16"/>
  <c r="N67" i="16"/>
  <c r="O67" i="16"/>
  <c r="N68" i="16"/>
  <c r="O68" i="16"/>
  <c r="N69" i="16"/>
  <c r="O69" i="16"/>
  <c r="N70" i="16"/>
  <c r="O71" i="16"/>
  <c r="O72" i="16"/>
  <c r="O73" i="16"/>
  <c r="O74" i="16"/>
  <c r="O2" i="16"/>
  <c r="N2" i="16"/>
  <c r="D71" i="16" l="1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C1" i="15"/>
  <c r="N19" i="10" l="1"/>
  <c r="N75" i="10"/>
  <c r="AI75" i="10" s="1"/>
  <c r="M75" i="10"/>
  <c r="W75" i="10" s="1"/>
  <c r="Y75" i="10" s="1"/>
  <c r="N74" i="10"/>
  <c r="AI74" i="10" s="1"/>
  <c r="AK74" i="10" s="1"/>
  <c r="M74" i="10"/>
  <c r="W74" i="10" s="1"/>
  <c r="N73" i="10"/>
  <c r="AI73" i="10" s="1"/>
  <c r="M73" i="10"/>
  <c r="W73" i="10" s="1"/>
  <c r="N72" i="10"/>
  <c r="AI72" i="10" s="1"/>
  <c r="M72" i="10"/>
  <c r="W72" i="10" s="1"/>
  <c r="N71" i="10"/>
  <c r="AI71" i="10" s="1"/>
  <c r="M71" i="10"/>
  <c r="W71" i="10" s="1"/>
  <c r="Y71" i="10" s="1"/>
  <c r="N70" i="10"/>
  <c r="AI70" i="10" s="1"/>
  <c r="AK70" i="10" s="1"/>
  <c r="M70" i="10"/>
  <c r="W70" i="10" s="1"/>
  <c r="N69" i="10"/>
  <c r="AI69" i="10" s="1"/>
  <c r="AK69" i="10" s="1"/>
  <c r="M69" i="10"/>
  <c r="W69" i="10" s="1"/>
  <c r="Y69" i="10" s="1"/>
  <c r="N68" i="10"/>
  <c r="AI68" i="10" s="1"/>
  <c r="M68" i="10"/>
  <c r="W68" i="10" s="1"/>
  <c r="N67" i="10"/>
  <c r="AI67" i="10" s="1"/>
  <c r="M67" i="10"/>
  <c r="W67" i="10" s="1"/>
  <c r="Y67" i="10" s="1"/>
  <c r="N66" i="10"/>
  <c r="AI66" i="10" s="1"/>
  <c r="M66" i="10"/>
  <c r="W66" i="10" s="1"/>
  <c r="N65" i="10"/>
  <c r="AI65" i="10" s="1"/>
  <c r="M65" i="10"/>
  <c r="W65" i="10" s="1"/>
  <c r="N64" i="10"/>
  <c r="AI64" i="10" s="1"/>
  <c r="M64" i="10"/>
  <c r="W64" i="10" s="1"/>
  <c r="N63" i="10"/>
  <c r="AI63" i="10" s="1"/>
  <c r="M63" i="10"/>
  <c r="W63" i="10" s="1"/>
  <c r="Y63" i="10" s="1"/>
  <c r="N62" i="10"/>
  <c r="AI62" i="10" s="1"/>
  <c r="M62" i="10"/>
  <c r="W62" i="10" s="1"/>
  <c r="N61" i="10"/>
  <c r="AI61" i="10" s="1"/>
  <c r="M61" i="10"/>
  <c r="W61" i="10" s="1"/>
  <c r="Y61" i="10" s="1"/>
  <c r="N60" i="10"/>
  <c r="AI60" i="10" s="1"/>
  <c r="M60" i="10"/>
  <c r="W60" i="10" s="1"/>
  <c r="N59" i="10"/>
  <c r="AI59" i="10" s="1"/>
  <c r="M59" i="10"/>
  <c r="W59" i="10" s="1"/>
  <c r="Y59" i="10" s="1"/>
  <c r="N58" i="10"/>
  <c r="AI58" i="10" s="1"/>
  <c r="M58" i="10"/>
  <c r="W58" i="10" s="1"/>
  <c r="N57" i="10"/>
  <c r="AI57" i="10" s="1"/>
  <c r="M57" i="10"/>
  <c r="W57" i="10" s="1"/>
  <c r="Y57" i="10" s="1"/>
  <c r="N56" i="10"/>
  <c r="AI56" i="10" s="1"/>
  <c r="M56" i="10"/>
  <c r="W56" i="10" s="1"/>
  <c r="N55" i="10"/>
  <c r="AI55" i="10" s="1"/>
  <c r="M55" i="10"/>
  <c r="W55" i="10" s="1"/>
  <c r="Y55" i="10" s="1"/>
  <c r="N54" i="10"/>
  <c r="AI54" i="10" s="1"/>
  <c r="M54" i="10"/>
  <c r="W54" i="10" s="1"/>
  <c r="N53" i="10"/>
  <c r="AI53" i="10" s="1"/>
  <c r="M53" i="10"/>
  <c r="W53" i="10" s="1"/>
  <c r="N52" i="10"/>
  <c r="AI52" i="10" s="1"/>
  <c r="AK52" i="10" s="1"/>
  <c r="M52" i="10"/>
  <c r="W52" i="10" s="1"/>
  <c r="N51" i="10"/>
  <c r="AI51" i="10" s="1"/>
  <c r="AK51" i="10" s="1"/>
  <c r="M51" i="10"/>
  <c r="W51" i="10" s="1"/>
  <c r="Y51" i="10" s="1"/>
  <c r="N50" i="10"/>
  <c r="AI50" i="10" s="1"/>
  <c r="AK50" i="10" s="1"/>
  <c r="M50" i="10"/>
  <c r="W50" i="10" s="1"/>
  <c r="N49" i="10"/>
  <c r="AI49" i="10" s="1"/>
  <c r="AK49" i="10" s="1"/>
  <c r="M49" i="10"/>
  <c r="W49" i="10" s="1"/>
  <c r="N48" i="10"/>
  <c r="AI48" i="10" s="1"/>
  <c r="M48" i="10"/>
  <c r="W48" i="10" s="1"/>
  <c r="N47" i="10"/>
  <c r="AI47" i="10" s="1"/>
  <c r="AK47" i="10" s="1"/>
  <c r="M47" i="10"/>
  <c r="W47" i="10" s="1"/>
  <c r="Y47" i="10" s="1"/>
  <c r="N46" i="10"/>
  <c r="AI46" i="10" s="1"/>
  <c r="M46" i="10"/>
  <c r="W46" i="10" s="1"/>
  <c r="N45" i="10"/>
  <c r="AI45" i="10" s="1"/>
  <c r="M45" i="10"/>
  <c r="W45" i="10" s="1"/>
  <c r="Y45" i="10" s="1"/>
  <c r="N44" i="10"/>
  <c r="AI44" i="10" s="1"/>
  <c r="M44" i="10"/>
  <c r="W44" i="10" s="1"/>
  <c r="N43" i="10"/>
  <c r="AI43" i="10" s="1"/>
  <c r="M43" i="10"/>
  <c r="W43" i="10" s="1"/>
  <c r="N42" i="10"/>
  <c r="AI42" i="10" s="1"/>
  <c r="M42" i="10"/>
  <c r="W42" i="10" s="1"/>
  <c r="N41" i="10"/>
  <c r="AI41" i="10" s="1"/>
  <c r="M41" i="10"/>
  <c r="W41" i="10" s="1"/>
  <c r="Y41" i="10" s="1"/>
  <c r="N40" i="10"/>
  <c r="AI40" i="10" s="1"/>
  <c r="M40" i="10"/>
  <c r="W40" i="10" s="1"/>
  <c r="N39" i="10"/>
  <c r="AI39" i="10" s="1"/>
  <c r="M39" i="10"/>
  <c r="W39" i="10" s="1"/>
  <c r="N38" i="10"/>
  <c r="AI38" i="10" s="1"/>
  <c r="M38" i="10"/>
  <c r="W38" i="10" s="1"/>
  <c r="N37" i="10"/>
  <c r="AI37" i="10" s="1"/>
  <c r="M37" i="10"/>
  <c r="W37" i="10" s="1"/>
  <c r="Y37" i="10" s="1"/>
  <c r="N36" i="10"/>
  <c r="AI36" i="10" s="1"/>
  <c r="M36" i="10"/>
  <c r="W36" i="10" s="1"/>
  <c r="N35" i="10"/>
  <c r="AI35" i="10" s="1"/>
  <c r="M35" i="10"/>
  <c r="W35" i="10" s="1"/>
  <c r="N34" i="10"/>
  <c r="AI34" i="10" s="1"/>
  <c r="M34" i="10"/>
  <c r="W34" i="10" s="1"/>
  <c r="N33" i="10"/>
  <c r="AI33" i="10" s="1"/>
  <c r="M33" i="10"/>
  <c r="W33" i="10" s="1"/>
  <c r="N32" i="10"/>
  <c r="AI32" i="10" s="1"/>
  <c r="M32" i="10"/>
  <c r="W32" i="10" s="1"/>
  <c r="N31" i="10"/>
  <c r="AI31" i="10" s="1"/>
  <c r="M31" i="10"/>
  <c r="W31" i="10" s="1"/>
  <c r="N30" i="10"/>
  <c r="AI30" i="10" s="1"/>
  <c r="M30" i="10"/>
  <c r="W30" i="10" s="1"/>
  <c r="N29" i="10"/>
  <c r="AI29" i="10" s="1"/>
  <c r="M29" i="10"/>
  <c r="W29" i="10" s="1"/>
  <c r="Y29" i="10" s="1"/>
  <c r="N28" i="10"/>
  <c r="AI28" i="10" s="1"/>
  <c r="M28" i="10"/>
  <c r="W28" i="10" s="1"/>
  <c r="N27" i="10"/>
  <c r="AI27" i="10" s="1"/>
  <c r="M27" i="10"/>
  <c r="W27" i="10" s="1"/>
  <c r="N26" i="10"/>
  <c r="AI26" i="10" s="1"/>
  <c r="M26" i="10"/>
  <c r="W26" i="10" s="1"/>
  <c r="N25" i="10"/>
  <c r="AI25" i="10" s="1"/>
  <c r="M25" i="10"/>
  <c r="W25" i="10" s="1"/>
  <c r="Y25" i="10" s="1"/>
  <c r="N24" i="10"/>
  <c r="AI24" i="10" s="1"/>
  <c r="M24" i="10"/>
  <c r="W24" i="10" s="1"/>
  <c r="N23" i="10"/>
  <c r="AI23" i="10" s="1"/>
  <c r="M23" i="10"/>
  <c r="W23" i="10" s="1"/>
  <c r="N22" i="10"/>
  <c r="AI22" i="10" s="1"/>
  <c r="M22" i="10"/>
  <c r="W22" i="10" s="1"/>
  <c r="N21" i="10"/>
  <c r="AI21" i="10" s="1"/>
  <c r="M21" i="10"/>
  <c r="W21" i="10" s="1"/>
  <c r="N20" i="10"/>
  <c r="AI20" i="10" s="1"/>
  <c r="M20" i="10"/>
  <c r="W20" i="10" s="1"/>
  <c r="AI19" i="10"/>
  <c r="M19" i="10"/>
  <c r="W19" i="10" s="1"/>
  <c r="Y19" i="10" s="1"/>
  <c r="N18" i="10"/>
  <c r="AI18" i="10" s="1"/>
  <c r="M18" i="10"/>
  <c r="W18" i="10" s="1"/>
  <c r="Y18" i="10" s="1"/>
  <c r="N17" i="10"/>
  <c r="AI17" i="10" s="1"/>
  <c r="AK17" i="10" s="1"/>
  <c r="M17" i="10"/>
  <c r="W17" i="10" s="1"/>
  <c r="N16" i="10"/>
  <c r="AI16" i="10" s="1"/>
  <c r="M16" i="10"/>
  <c r="W16" i="10" s="1"/>
  <c r="Y16" i="10" s="1"/>
  <c r="N15" i="10"/>
  <c r="AI15" i="10" s="1"/>
  <c r="M15" i="10"/>
  <c r="W15" i="10" s="1"/>
  <c r="N14" i="10"/>
  <c r="AI14" i="10" s="1"/>
  <c r="M14" i="10"/>
  <c r="W14" i="10" s="1"/>
  <c r="Y14" i="10" s="1"/>
  <c r="N13" i="10"/>
  <c r="AI13" i="10" s="1"/>
  <c r="M13" i="10"/>
  <c r="W13" i="10" s="1"/>
  <c r="Y13" i="10" s="1"/>
  <c r="N12" i="10"/>
  <c r="AI12" i="10" s="1"/>
  <c r="AK12" i="10" s="1"/>
  <c r="M12" i="10"/>
  <c r="W12" i="10" s="1"/>
  <c r="N11" i="10"/>
  <c r="AI11" i="10" s="1"/>
  <c r="M11" i="10"/>
  <c r="W11" i="10" s="1"/>
  <c r="AM10" i="10"/>
  <c r="AA10" i="10"/>
  <c r="N10" i="10"/>
  <c r="AI10" i="10" s="1"/>
  <c r="M10" i="10"/>
  <c r="W10" i="10" s="1"/>
  <c r="J9" i="11"/>
  <c r="B84" i="13"/>
  <c r="B83" i="13"/>
  <c r="E27" i="2"/>
  <c r="E10" i="2"/>
  <c r="E21" i="2"/>
  <c r="E22" i="2" s="1"/>
  <c r="E24" i="2"/>
  <c r="E8" i="2"/>
  <c r="E16" i="2"/>
  <c r="F7" i="2" s="1"/>
  <c r="Y12" i="10"/>
  <c r="Y15" i="10"/>
  <c r="Y17" i="10"/>
  <c r="Y21" i="10"/>
  <c r="AK11" i="10"/>
  <c r="AK14" i="10"/>
  <c r="AK15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Y49" i="10"/>
  <c r="Y32" i="10"/>
  <c r="Y33" i="10"/>
  <c r="Y34" i="10"/>
  <c r="Y36" i="10"/>
  <c r="Y38" i="10"/>
  <c r="Y40" i="10"/>
  <c r="Y42" i="10"/>
  <c r="Y44" i="10"/>
  <c r="Y46" i="10"/>
  <c r="Y52" i="10"/>
  <c r="AK31" i="10"/>
  <c r="AK32" i="10"/>
  <c r="AK33" i="10"/>
  <c r="AK34" i="10"/>
  <c r="AK35" i="10"/>
  <c r="AK36" i="10"/>
  <c r="AK37" i="10"/>
  <c r="AK38" i="10"/>
  <c r="AK40" i="10"/>
  <c r="AK41" i="10"/>
  <c r="AK42" i="10"/>
  <c r="AK43" i="10"/>
  <c r="AK44" i="10"/>
  <c r="AK45" i="10"/>
  <c r="AK46" i="10"/>
  <c r="Y56" i="10"/>
  <c r="Y60" i="10"/>
  <c r="Y53" i="10"/>
  <c r="AK60" i="10"/>
  <c r="AK61" i="10"/>
  <c r="AK62" i="10"/>
  <c r="AK63" i="10"/>
  <c r="Y64" i="10"/>
  <c r="Y65" i="10"/>
  <c r="Y68" i="10"/>
  <c r="Y72" i="10"/>
  <c r="Y73" i="10"/>
  <c r="AK53" i="10"/>
  <c r="AK54" i="10"/>
  <c r="AK55" i="10"/>
  <c r="AK56" i="10"/>
  <c r="AK57" i="10"/>
  <c r="AK58" i="10"/>
  <c r="AK59" i="10"/>
  <c r="AK64" i="10"/>
  <c r="AK65" i="10"/>
  <c r="AK66" i="10"/>
  <c r="AK67" i="10"/>
  <c r="AK68" i="10"/>
  <c r="AK71" i="10"/>
  <c r="AK72" i="10"/>
  <c r="AK73" i="10"/>
  <c r="AK75" i="10"/>
  <c r="Y11" i="10"/>
  <c r="Y20" i="10"/>
  <c r="Y22" i="10"/>
  <c r="Y24" i="10"/>
  <c r="Y26" i="10"/>
  <c r="Y28" i="10"/>
  <c r="Y30" i="10"/>
  <c r="AK48" i="10"/>
  <c r="M9" i="11" l="1"/>
  <c r="B85" i="13"/>
  <c r="Q15" i="10" s="1"/>
  <c r="E14" i="2"/>
  <c r="E28" i="2" s="1"/>
  <c r="E29" i="2" s="1"/>
  <c r="E31" i="2" s="1"/>
  <c r="F20" i="2" s="1"/>
  <c r="E25" i="2"/>
  <c r="E30" i="2" s="1"/>
  <c r="AK13" i="10"/>
  <c r="E9" i="2"/>
  <c r="Y74" i="10"/>
  <c r="Y23" i="10"/>
  <c r="Y27" i="10"/>
  <c r="Y31" i="10"/>
  <c r="Y35" i="10"/>
  <c r="Y43" i="10"/>
  <c r="Y54" i="10"/>
  <c r="Y66" i="10"/>
  <c r="AK16" i="10"/>
  <c r="Y39" i="10"/>
  <c r="Y58" i="10"/>
  <c r="Y62" i="10"/>
  <c r="Y70" i="10"/>
  <c r="F21" i="2"/>
  <c r="AK39" i="10"/>
  <c r="Y48" i="10"/>
  <c r="Y50" i="10"/>
  <c r="Q11" i="10" l="1"/>
  <c r="Q34" i="10"/>
  <c r="X34" i="10" s="1"/>
  <c r="Q51" i="10"/>
  <c r="AJ51" i="10" s="1"/>
  <c r="Q59" i="10"/>
  <c r="X59" i="10" s="1"/>
  <c r="Q56" i="10"/>
  <c r="AJ56" i="10" s="1"/>
  <c r="Q73" i="10"/>
  <c r="X73" i="10" s="1"/>
  <c r="Q25" i="10"/>
  <c r="X25" i="10" s="1"/>
  <c r="Q42" i="10"/>
  <c r="AJ42" i="10" s="1"/>
  <c r="Q38" i="10"/>
  <c r="AJ38" i="10" s="1"/>
  <c r="Q55" i="10"/>
  <c r="X55" i="10" s="1"/>
  <c r="Q72" i="10"/>
  <c r="AJ72" i="10" s="1"/>
  <c r="Q24" i="10"/>
  <c r="AJ24" i="10" s="1"/>
  <c r="Q41" i="10"/>
  <c r="AJ41" i="10" s="1"/>
  <c r="Q64" i="10"/>
  <c r="X64" i="10" s="1"/>
  <c r="Q16" i="10"/>
  <c r="AJ16" i="10" s="1"/>
  <c r="AO16" i="10" s="1"/>
  <c r="Q33" i="10"/>
  <c r="AJ33" i="10" s="1"/>
  <c r="Q32" i="10"/>
  <c r="X32" i="10" s="1"/>
  <c r="Q49" i="10"/>
  <c r="AJ49" i="10" s="1"/>
  <c r="Q66" i="10"/>
  <c r="AJ66" i="10" s="1"/>
  <c r="Q18" i="10"/>
  <c r="AJ18" i="10" s="1"/>
  <c r="Q35" i="10"/>
  <c r="AJ35" i="10" s="1"/>
  <c r="Q58" i="10"/>
  <c r="X58" i="10" s="1"/>
  <c r="AD58" i="10" s="1"/>
  <c r="Q75" i="10"/>
  <c r="AJ75" i="10" s="1"/>
  <c r="Q27" i="10"/>
  <c r="AJ27" i="10" s="1"/>
  <c r="Q62" i="10"/>
  <c r="AJ62" i="10" s="1"/>
  <c r="Q14" i="10"/>
  <c r="X14" i="10" s="1"/>
  <c r="Q31" i="10"/>
  <c r="X31" i="10" s="1"/>
  <c r="AD31" i="10" s="1"/>
  <c r="Q48" i="10"/>
  <c r="X48" i="10" s="1"/>
  <c r="AB48" i="10" s="1"/>
  <c r="Q65" i="10"/>
  <c r="X65" i="10" s="1"/>
  <c r="Q17" i="10"/>
  <c r="X17" i="10" s="1"/>
  <c r="Q40" i="10"/>
  <c r="AJ40" i="10" s="1"/>
  <c r="Q57" i="10"/>
  <c r="AJ57" i="10" s="1"/>
  <c r="Q74" i="10"/>
  <c r="AJ74" i="10" s="1"/>
  <c r="Q50" i="10"/>
  <c r="X50" i="10" s="1"/>
  <c r="AB50" i="10" s="1"/>
  <c r="Q26" i="10"/>
  <c r="X26" i="10" s="1"/>
  <c r="Q67" i="10"/>
  <c r="X67" i="10" s="1"/>
  <c r="Q43" i="10"/>
  <c r="X43" i="10" s="1"/>
  <c r="AD43" i="10" s="1"/>
  <c r="Q19" i="10"/>
  <c r="AJ19" i="10" s="1"/>
  <c r="Q60" i="10"/>
  <c r="AJ60" i="10" s="1"/>
  <c r="Q36" i="10"/>
  <c r="X36" i="10" s="1"/>
  <c r="Q12" i="10"/>
  <c r="AJ12" i="10" s="1"/>
  <c r="Q53" i="10"/>
  <c r="X53" i="10" s="1"/>
  <c r="Q29" i="10"/>
  <c r="AJ29" i="10" s="1"/>
  <c r="Q10" i="10"/>
  <c r="Q52" i="10"/>
  <c r="X52" i="10" s="1"/>
  <c r="Q28" i="10"/>
  <c r="X28" i="10" s="1"/>
  <c r="Q69" i="10"/>
  <c r="AJ69" i="10" s="1"/>
  <c r="Q45" i="10"/>
  <c r="AJ45" i="10" s="1"/>
  <c r="Q21" i="10"/>
  <c r="X21" i="10" s="1"/>
  <c r="Q68" i="10"/>
  <c r="AJ68" i="10" s="1"/>
  <c r="Q44" i="10"/>
  <c r="AJ44" i="10" s="1"/>
  <c r="Q20" i="10"/>
  <c r="X20" i="10" s="1"/>
  <c r="Q61" i="10"/>
  <c r="X61" i="10" s="1"/>
  <c r="Q37" i="10"/>
  <c r="X37" i="10" s="1"/>
  <c r="Q13" i="10"/>
  <c r="AJ13" i="10" s="1"/>
  <c r="AO13" i="10" s="1"/>
  <c r="Q54" i="10"/>
  <c r="X54" i="10" s="1"/>
  <c r="AD54" i="10" s="1"/>
  <c r="Q30" i="10"/>
  <c r="X30" i="10" s="1"/>
  <c r="Q71" i="10"/>
  <c r="AJ71" i="10" s="1"/>
  <c r="Q47" i="10"/>
  <c r="AJ47" i="10" s="1"/>
  <c r="Q23" i="10"/>
  <c r="AJ23" i="10" s="1"/>
  <c r="Q70" i="10"/>
  <c r="X70" i="10" s="1"/>
  <c r="AD70" i="10" s="1"/>
  <c r="Q46" i="10"/>
  <c r="AJ46" i="10" s="1"/>
  <c r="Q22" i="10"/>
  <c r="X22" i="10" s="1"/>
  <c r="Q63" i="10"/>
  <c r="X63" i="10" s="1"/>
  <c r="Q39" i="10"/>
  <c r="AJ39" i="10" s="1"/>
  <c r="AN39" i="10" s="1"/>
  <c r="AJ11" i="10"/>
  <c r="X11" i="10"/>
  <c r="AJ32" i="10"/>
  <c r="X62" i="10"/>
  <c r="AC62" i="10" s="1"/>
  <c r="X12" i="10"/>
  <c r="AJ34" i="10"/>
  <c r="AJ14" i="10"/>
  <c r="AJ30" i="10"/>
  <c r="X15" i="10"/>
  <c r="AJ15" i="10"/>
  <c r="F22" i="2"/>
  <c r="F27" i="2"/>
  <c r="F29" i="2" s="1"/>
  <c r="X49" i="10" l="1"/>
  <c r="X56" i="10"/>
  <c r="AJ73" i="10"/>
  <c r="AO73" i="10" s="1"/>
  <c r="AJ59" i="10"/>
  <c r="AP59" i="10" s="1"/>
  <c r="AJ55" i="10"/>
  <c r="AJ31" i="10"/>
  <c r="AN31" i="10" s="1"/>
  <c r="X68" i="10"/>
  <c r="AD68" i="10" s="1"/>
  <c r="X71" i="10"/>
  <c r="AC71" i="10" s="1"/>
  <c r="AJ50" i="10"/>
  <c r="AP50" i="10" s="1"/>
  <c r="AJ21" i="10"/>
  <c r="AP21" i="10" s="1"/>
  <c r="X39" i="10"/>
  <c r="AB39" i="10" s="1"/>
  <c r="X38" i="10"/>
  <c r="AD38" i="10" s="1"/>
  <c r="AJ17" i="10"/>
  <c r="AP17" i="10" s="1"/>
  <c r="AJ25" i="10"/>
  <c r="AN25" i="10" s="1"/>
  <c r="X72" i="10"/>
  <c r="AB72" i="10" s="1"/>
  <c r="X69" i="10"/>
  <c r="AB69" i="10" s="1"/>
  <c r="X66" i="10"/>
  <c r="AB66" i="10" s="1"/>
  <c r="X18" i="10"/>
  <c r="AC18" i="10" s="1"/>
  <c r="X19" i="10"/>
  <c r="AD19" i="10" s="1"/>
  <c r="AJ65" i="10"/>
  <c r="AN65" i="10" s="1"/>
  <c r="X42" i="10"/>
  <c r="AD42" i="10" s="1"/>
  <c r="X51" i="10"/>
  <c r="AD51" i="10" s="1"/>
  <c r="X44" i="10"/>
  <c r="AB44" i="10" s="1"/>
  <c r="AJ53" i="10"/>
  <c r="AP53" i="10" s="1"/>
  <c r="X40" i="10"/>
  <c r="AC40" i="10" s="1"/>
  <c r="X41" i="10"/>
  <c r="AB41" i="10" s="1"/>
  <c r="AJ61" i="10"/>
  <c r="AO61" i="10" s="1"/>
  <c r="AJ22" i="10"/>
  <c r="AN22" i="10" s="1"/>
  <c r="AJ28" i="10"/>
  <c r="AN28" i="10" s="1"/>
  <c r="AJ43" i="10"/>
  <c r="AN43" i="10" s="1"/>
  <c r="AJ70" i="10"/>
  <c r="AN70" i="10" s="1"/>
  <c r="X16" i="10"/>
  <c r="AC16" i="10" s="1"/>
  <c r="AJ58" i="10"/>
  <c r="AN58" i="10" s="1"/>
  <c r="AJ37" i="10"/>
  <c r="AN37" i="10" s="1"/>
  <c r="AJ64" i="10"/>
  <c r="AO64" i="10" s="1"/>
  <c r="X35" i="10"/>
  <c r="AC35" i="10" s="1"/>
  <c r="X46" i="10"/>
  <c r="AD46" i="10" s="1"/>
  <c r="X75" i="10"/>
  <c r="AB75" i="10" s="1"/>
  <c r="AJ52" i="10"/>
  <c r="AN52" i="10" s="1"/>
  <c r="AJ48" i="10"/>
  <c r="AP48" i="10" s="1"/>
  <c r="X24" i="10"/>
  <c r="AC24" i="10" s="1"/>
  <c r="X27" i="10"/>
  <c r="AD27" i="10" s="1"/>
  <c r="X57" i="10"/>
  <c r="AD57" i="10" s="1"/>
  <c r="X33" i="10"/>
  <c r="AD33" i="10" s="1"/>
  <c r="X13" i="10"/>
  <c r="AD13" i="10" s="1"/>
  <c r="AJ26" i="10"/>
  <c r="AN26" i="10" s="1"/>
  <c r="X60" i="10"/>
  <c r="AD60" i="10" s="1"/>
  <c r="AC31" i="10"/>
  <c r="X29" i="10"/>
  <c r="AC29" i="10" s="1"/>
  <c r="X47" i="10"/>
  <c r="AD47" i="10" s="1"/>
  <c r="X74" i="10"/>
  <c r="AB74" i="10" s="1"/>
  <c r="AJ54" i="10"/>
  <c r="AN54" i="10" s="1"/>
  <c r="AJ20" i="10"/>
  <c r="AO20" i="10" s="1"/>
  <c r="AJ63" i="10"/>
  <c r="AP63" i="10" s="1"/>
  <c r="AJ36" i="10"/>
  <c r="AP36" i="10" s="1"/>
  <c r="X23" i="10"/>
  <c r="AC23" i="10" s="1"/>
  <c r="X45" i="10"/>
  <c r="AC45" i="10" s="1"/>
  <c r="AJ67" i="10"/>
  <c r="AO67" i="10" s="1"/>
  <c r="AB70" i="10"/>
  <c r="AC58" i="10"/>
  <c r="AD50" i="10"/>
  <c r="AC54" i="10"/>
  <c r="AC70" i="10"/>
  <c r="AD48" i="10"/>
  <c r="AC48" i="10"/>
  <c r="AB54" i="10"/>
  <c r="AC43" i="10"/>
  <c r="AO15" i="10"/>
  <c r="AP15" i="10"/>
  <c r="AN15" i="10"/>
  <c r="AD30" i="10"/>
  <c r="AB30" i="10"/>
  <c r="AC30" i="10"/>
  <c r="AN73" i="10"/>
  <c r="AP73" i="10"/>
  <c r="AC50" i="10"/>
  <c r="AN35" i="10"/>
  <c r="AP35" i="10"/>
  <c r="AO35" i="10"/>
  <c r="AN56" i="10"/>
  <c r="AP56" i="10"/>
  <c r="AO56" i="10"/>
  <c r="AO18" i="10"/>
  <c r="AN18" i="10"/>
  <c r="AP18" i="10"/>
  <c r="AO74" i="10"/>
  <c r="AN74" i="10"/>
  <c r="AP74" i="10"/>
  <c r="AN16" i="10"/>
  <c r="AB15" i="10"/>
  <c r="AD15" i="10"/>
  <c r="AC15" i="10"/>
  <c r="AP13" i="10"/>
  <c r="AO39" i="10"/>
  <c r="AB31" i="10"/>
  <c r="AD59" i="10"/>
  <c r="AC59" i="10"/>
  <c r="AB59" i="10"/>
  <c r="AB21" i="10"/>
  <c r="AC21" i="10"/>
  <c r="AD21" i="10"/>
  <c r="AB36" i="10"/>
  <c r="AC36" i="10"/>
  <c r="AD36" i="10"/>
  <c r="AD14" i="10"/>
  <c r="AC14" i="10"/>
  <c r="AB14" i="10"/>
  <c r="AN27" i="10"/>
  <c r="AO27" i="10"/>
  <c r="AP27" i="10"/>
  <c r="AP42" i="10"/>
  <c r="AO42" i="10"/>
  <c r="AN42" i="10"/>
  <c r="AP69" i="10"/>
  <c r="AN69" i="10"/>
  <c r="AO69" i="10"/>
  <c r="AO12" i="10"/>
  <c r="AN12" i="10"/>
  <c r="AP12" i="10"/>
  <c r="AC55" i="10"/>
  <c r="AB55" i="10"/>
  <c r="AD55" i="10"/>
  <c r="AP16" i="10"/>
  <c r="AO68" i="10"/>
  <c r="AN68" i="10"/>
  <c r="AP68" i="10"/>
  <c r="AP11" i="10"/>
  <c r="AO11" i="10"/>
  <c r="AN11" i="10"/>
  <c r="AN45" i="10"/>
  <c r="AO45" i="10"/>
  <c r="AP45" i="10"/>
  <c r="AN60" i="10"/>
  <c r="AO60" i="10"/>
  <c r="AP60" i="10"/>
  <c r="AN38" i="10"/>
  <c r="AO38" i="10"/>
  <c r="AP38" i="10"/>
  <c r="AB58" i="10"/>
  <c r="AB43" i="10"/>
  <c r="AB22" i="10"/>
  <c r="AD22" i="10"/>
  <c r="AC22" i="10"/>
  <c r="AO59" i="10"/>
  <c r="AB37" i="10"/>
  <c r="AD37" i="10"/>
  <c r="AC37" i="10"/>
  <c r="AB64" i="10"/>
  <c r="AD64" i="10"/>
  <c r="AC64" i="10"/>
  <c r="AP14" i="10"/>
  <c r="AN14" i="10"/>
  <c r="AO14" i="10"/>
  <c r="AB63" i="10"/>
  <c r="AD63" i="10"/>
  <c r="AC63" i="10"/>
  <c r="AD56" i="10"/>
  <c r="AB56" i="10"/>
  <c r="AC56" i="10"/>
  <c r="AN40" i="10"/>
  <c r="AP40" i="10"/>
  <c r="AO40" i="10"/>
  <c r="AB26" i="10"/>
  <c r="AD26" i="10"/>
  <c r="AC26" i="10"/>
  <c r="AO46" i="10"/>
  <c r="AP46" i="10"/>
  <c r="AN46" i="10"/>
  <c r="AD18" i="10"/>
  <c r="AC53" i="10"/>
  <c r="AB53" i="10"/>
  <c r="AD53" i="10"/>
  <c r="AB25" i="10"/>
  <c r="AD25" i="10"/>
  <c r="AC25" i="10"/>
  <c r="AN13" i="10"/>
  <c r="AP30" i="10"/>
  <c r="AN30" i="10"/>
  <c r="AO30" i="10"/>
  <c r="AB73" i="10"/>
  <c r="AC73" i="10"/>
  <c r="AD73" i="10"/>
  <c r="AO57" i="10"/>
  <c r="AP57" i="10"/>
  <c r="AN57" i="10"/>
  <c r="AO29" i="10"/>
  <c r="AN29" i="10"/>
  <c r="AP29" i="10"/>
  <c r="AN72" i="10"/>
  <c r="AO72" i="10"/>
  <c r="AP72" i="10"/>
  <c r="AO34" i="10"/>
  <c r="AP34" i="10"/>
  <c r="AN34" i="10"/>
  <c r="AO49" i="10"/>
  <c r="AN49" i="10"/>
  <c r="AP49" i="10"/>
  <c r="AO19" i="10"/>
  <c r="AN19" i="10"/>
  <c r="AP19" i="10"/>
  <c r="AC32" i="10"/>
  <c r="AB32" i="10"/>
  <c r="AD32" i="10"/>
  <c r="AP39" i="10"/>
  <c r="AD62" i="10"/>
  <c r="AB65" i="10"/>
  <c r="AC65" i="10"/>
  <c r="AD65" i="10"/>
  <c r="AD34" i="10"/>
  <c r="AC34" i="10"/>
  <c r="AB34" i="10"/>
  <c r="AO71" i="10"/>
  <c r="AN71" i="10"/>
  <c r="AP71" i="10"/>
  <c r="AB49" i="10"/>
  <c r="AC49" i="10"/>
  <c r="AD49" i="10"/>
  <c r="AN33" i="10"/>
  <c r="AP33" i="10"/>
  <c r="AO33" i="10"/>
  <c r="AO41" i="10"/>
  <c r="AN41" i="10"/>
  <c r="AP41" i="10"/>
  <c r="AC19" i="10"/>
  <c r="AO62" i="10"/>
  <c r="AN62" i="10"/>
  <c r="AP62" i="10"/>
  <c r="AO47" i="10"/>
  <c r="AN47" i="10"/>
  <c r="AP47" i="10"/>
  <c r="AO32" i="10"/>
  <c r="AP32" i="10"/>
  <c r="AN32" i="10"/>
  <c r="AP75" i="10"/>
  <c r="AN75" i="10"/>
  <c r="AO75" i="10"/>
  <c r="AD61" i="10"/>
  <c r="AB61" i="10"/>
  <c r="AC61" i="10"/>
  <c r="AC52" i="10"/>
  <c r="AB52" i="10"/>
  <c r="AD52" i="10"/>
  <c r="AP24" i="10"/>
  <c r="AN24" i="10"/>
  <c r="AO24" i="10"/>
  <c r="AC67" i="10"/>
  <c r="AD67" i="10"/>
  <c r="AB67" i="10"/>
  <c r="AB62" i="10"/>
  <c r="AO51" i="10"/>
  <c r="AN51" i="10"/>
  <c r="AP51" i="10"/>
  <c r="AN23" i="10"/>
  <c r="AP23" i="10"/>
  <c r="AO23" i="10"/>
  <c r="AN66" i="10"/>
  <c r="AO66" i="10"/>
  <c r="AP66" i="10"/>
  <c r="AN44" i="10"/>
  <c r="AO44" i="10"/>
  <c r="AP44" i="10"/>
  <c r="AC28" i="10"/>
  <c r="AD28" i="10"/>
  <c r="AB28" i="10"/>
  <c r="AC42" i="10"/>
  <c r="AB20" i="10"/>
  <c r="AD20" i="10"/>
  <c r="AC20" i="10"/>
  <c r="AB12" i="10"/>
  <c r="AC12" i="10"/>
  <c r="AD12" i="10"/>
  <c r="AP55" i="10"/>
  <c r="AN55" i="10"/>
  <c r="AO55" i="10"/>
  <c r="AD11" i="10"/>
  <c r="AB11" i="10"/>
  <c r="AC11" i="10"/>
  <c r="AD17" i="10"/>
  <c r="AC17" i="10"/>
  <c r="AB17" i="10"/>
  <c r="AB38" i="10"/>
  <c r="AC38" i="10"/>
  <c r="AN59" i="10" l="1"/>
  <c r="AO28" i="10"/>
  <c r="AN53" i="10"/>
  <c r="AO25" i="10"/>
  <c r="AD72" i="10"/>
  <c r="AB68" i="10"/>
  <c r="AA68" i="10" s="1"/>
  <c r="AC68" i="10"/>
  <c r="AO31" i="10"/>
  <c r="AM31" i="10" s="1"/>
  <c r="AP31" i="10"/>
  <c r="AD71" i="10"/>
  <c r="AB71" i="10"/>
  <c r="AN50" i="10"/>
  <c r="AO50" i="10"/>
  <c r="AM50" i="10" s="1"/>
  <c r="AP37" i="10"/>
  <c r="AO37" i="10"/>
  <c r="AC41" i="10"/>
  <c r="AC69" i="10"/>
  <c r="AD41" i="10"/>
  <c r="AB18" i="10"/>
  <c r="AA18" i="10" s="1"/>
  <c r="AN21" i="10"/>
  <c r="AC47" i="10"/>
  <c r="AD69" i="10"/>
  <c r="AB47" i="10"/>
  <c r="AO21" i="10"/>
  <c r="AB16" i="10"/>
  <c r="AN61" i="10"/>
  <c r="AP25" i="10"/>
  <c r="AB42" i="10"/>
  <c r="AA42" i="10" s="1"/>
  <c r="AB19" i="10"/>
  <c r="AN17" i="10"/>
  <c r="AD39" i="10"/>
  <c r="AC51" i="10"/>
  <c r="AP28" i="10"/>
  <c r="AM28" i="10" s="1"/>
  <c r="AP43" i="10"/>
  <c r="AO17" i="10"/>
  <c r="AC39" i="10"/>
  <c r="AO53" i="10"/>
  <c r="AM53" i="10" s="1"/>
  <c r="AC72" i="10"/>
  <c r="AA72" i="10" s="1"/>
  <c r="AP61" i="10"/>
  <c r="AP65" i="10"/>
  <c r="AB57" i="10"/>
  <c r="AC57" i="10"/>
  <c r="AO65" i="10"/>
  <c r="AN64" i="10"/>
  <c r="AP64" i="10"/>
  <c r="AO43" i="10"/>
  <c r="AP54" i="10"/>
  <c r="AC44" i="10"/>
  <c r="AB51" i="10"/>
  <c r="AB27" i="10"/>
  <c r="AC66" i="10"/>
  <c r="AD44" i="10"/>
  <c r="AD66" i="10"/>
  <c r="AP67" i="10"/>
  <c r="AB24" i="10"/>
  <c r="AO54" i="10"/>
  <c r="AB40" i="10"/>
  <c r="AD40" i="10"/>
  <c r="AB29" i="10"/>
  <c r="AO58" i="10"/>
  <c r="AD29" i="10"/>
  <c r="AP58" i="10"/>
  <c r="AD24" i="10"/>
  <c r="AO26" i="10"/>
  <c r="AC33" i="10"/>
  <c r="AP22" i="10"/>
  <c r="AN67" i="10"/>
  <c r="AC74" i="10"/>
  <c r="AD35" i="10"/>
  <c r="AB35" i="10"/>
  <c r="AP70" i="10"/>
  <c r="AP26" i="10"/>
  <c r="AC60" i="10"/>
  <c r="AP52" i="10"/>
  <c r="AO52" i="10"/>
  <c r="AN48" i="10"/>
  <c r="AO70" i="10"/>
  <c r="AD16" i="10"/>
  <c r="AO48" i="10"/>
  <c r="AO63" i="10"/>
  <c r="AB46" i="10"/>
  <c r="AA62" i="10"/>
  <c r="AC13" i="10"/>
  <c r="AO22" i="10"/>
  <c r="AC46" i="10"/>
  <c r="AC75" i="10"/>
  <c r="AB13" i="10"/>
  <c r="AP20" i="10"/>
  <c r="AB60" i="10"/>
  <c r="AD75" i="10"/>
  <c r="AC27" i="10"/>
  <c r="AB33" i="10"/>
  <c r="AA31" i="10"/>
  <c r="AN63" i="10"/>
  <c r="AD74" i="10"/>
  <c r="AB45" i="10"/>
  <c r="AD45" i="10"/>
  <c r="AN20" i="10"/>
  <c r="AN36" i="10"/>
  <c r="AO36" i="10"/>
  <c r="AB23" i="10"/>
  <c r="AD23" i="10"/>
  <c r="AA70" i="10"/>
  <c r="AA50" i="10"/>
  <c r="AA48" i="10"/>
  <c r="AM13" i="10"/>
  <c r="AA58" i="10"/>
  <c r="AM49" i="10"/>
  <c r="AM29" i="10"/>
  <c r="AM68" i="10"/>
  <c r="AA54" i="10"/>
  <c r="AA17" i="10"/>
  <c r="AA43" i="10"/>
  <c r="AA30" i="10"/>
  <c r="AM69" i="10"/>
  <c r="AA14" i="10"/>
  <c r="AA15" i="10"/>
  <c r="AM56" i="10"/>
  <c r="AA61" i="10"/>
  <c r="AM62" i="10"/>
  <c r="AM42" i="10"/>
  <c r="AM74" i="10"/>
  <c r="AM51" i="10"/>
  <c r="AM33" i="10"/>
  <c r="AA53" i="10"/>
  <c r="AM46" i="10"/>
  <c r="AM14" i="10"/>
  <c r="AM38" i="10"/>
  <c r="AM12" i="10"/>
  <c r="AM39" i="10"/>
  <c r="AM35" i="10"/>
  <c r="AA38" i="10"/>
  <c r="AA12" i="10"/>
  <c r="AA20" i="10"/>
  <c r="AM66" i="10"/>
  <c r="AM24" i="10"/>
  <c r="AM32" i="10"/>
  <c r="AM41" i="10"/>
  <c r="AA34" i="10"/>
  <c r="AM34" i="10"/>
  <c r="AM40" i="10"/>
  <c r="AA64" i="10"/>
  <c r="AA37" i="10"/>
  <c r="AA22" i="10"/>
  <c r="AM27" i="10"/>
  <c r="AA36" i="10"/>
  <c r="AM18" i="10"/>
  <c r="AA56" i="10"/>
  <c r="AA11" i="10"/>
  <c r="AA73" i="10"/>
  <c r="AM45" i="10"/>
  <c r="AM44" i="10"/>
  <c r="AM23" i="10"/>
  <c r="AM47" i="10"/>
  <c r="AM72" i="10"/>
  <c r="AM57" i="10"/>
  <c r="AA25" i="10"/>
  <c r="AA26" i="10"/>
  <c r="AA63" i="10"/>
  <c r="AM11" i="10"/>
  <c r="AM15" i="10"/>
  <c r="AA49" i="10"/>
  <c r="AA65" i="10"/>
  <c r="AM59" i="10"/>
  <c r="AR59" i="10" s="1"/>
  <c r="AM60" i="10"/>
  <c r="AA55" i="10"/>
  <c r="AA28" i="10"/>
  <c r="AA67" i="10"/>
  <c r="AA52" i="10"/>
  <c r="AM75" i="10"/>
  <c r="AA19" i="10"/>
  <c r="AM71" i="10"/>
  <c r="AA32" i="10"/>
  <c r="AM19" i="10"/>
  <c r="AM30" i="10"/>
  <c r="AA21" i="10"/>
  <c r="AA59" i="10"/>
  <c r="AF59" i="10" s="1"/>
  <c r="AM16" i="10"/>
  <c r="AM73" i="10"/>
  <c r="AM55" i="10"/>
  <c r="AM25" i="10" l="1"/>
  <c r="AA41" i="10"/>
  <c r="AA47" i="10"/>
  <c r="AA71" i="10"/>
  <c r="AM37" i="10"/>
  <c r="AM65" i="10"/>
  <c r="AM61" i="10"/>
  <c r="AA51" i="10"/>
  <c r="AM21" i="10"/>
  <c r="AA57" i="10"/>
  <c r="AF53" i="10" s="1"/>
  <c r="AA39" i="10"/>
  <c r="AM52" i="10"/>
  <c r="AA16" i="10"/>
  <c r="AA69" i="10"/>
  <c r="AM17" i="10"/>
  <c r="AM43" i="10"/>
  <c r="AA40" i="10"/>
  <c r="AM64" i="10"/>
  <c r="AA44" i="10"/>
  <c r="AM48" i="10"/>
  <c r="AA27" i="10"/>
  <c r="AM54" i="10"/>
  <c r="AM67" i="10"/>
  <c r="AA66" i="10"/>
  <c r="AA24" i="10"/>
  <c r="AM26" i="10"/>
  <c r="AA35" i="10"/>
  <c r="AA29" i="10"/>
  <c r="AM22" i="10"/>
  <c r="AM58" i="10"/>
  <c r="AR56" i="10" s="1"/>
  <c r="AA23" i="10"/>
  <c r="AA74" i="10"/>
  <c r="AA13" i="10"/>
  <c r="AA33" i="10"/>
  <c r="AA45" i="10"/>
  <c r="AA60" i="10"/>
  <c r="AM70" i="10"/>
  <c r="AA75" i="10"/>
  <c r="AM20" i="10"/>
  <c r="AA46" i="10"/>
  <c r="AM63" i="10"/>
  <c r="AM36" i="10"/>
  <c r="AF58" i="10"/>
  <c r="AF48" i="10" l="1"/>
  <c r="AF47" i="10"/>
  <c r="AF46" i="10"/>
  <c r="AF55" i="10"/>
  <c r="AF57" i="10"/>
  <c r="AF51" i="10"/>
  <c r="AF49" i="10"/>
  <c r="AF54" i="10"/>
  <c r="AF50" i="10"/>
  <c r="AF52" i="10"/>
  <c r="AF56" i="10"/>
  <c r="AR38" i="10"/>
  <c r="AR53" i="10"/>
  <c r="AR46" i="10"/>
  <c r="AR43" i="10"/>
  <c r="AR51" i="10"/>
  <c r="AR36" i="10"/>
  <c r="AF29" i="10"/>
  <c r="AR47" i="10"/>
  <c r="AR48" i="10"/>
  <c r="AR58" i="10"/>
  <c r="AR57" i="10"/>
  <c r="AR26" i="10"/>
  <c r="AF11" i="10"/>
  <c r="AR40" i="10"/>
  <c r="AR37" i="10"/>
  <c r="AR45" i="10"/>
  <c r="AR42" i="10"/>
  <c r="AR39" i="10"/>
  <c r="AF40" i="10"/>
  <c r="AF22" i="10"/>
  <c r="AF24" i="10"/>
  <c r="AF21" i="10"/>
  <c r="AF17" i="10"/>
  <c r="AF31" i="10"/>
  <c r="AR41" i="10"/>
  <c r="AR44" i="10"/>
  <c r="AR29" i="10"/>
  <c r="AR50" i="10"/>
  <c r="AR49" i="10"/>
  <c r="AR52" i="10"/>
  <c r="AF16" i="10"/>
  <c r="AF13" i="10"/>
  <c r="AF30" i="10"/>
  <c r="AR24" i="10"/>
  <c r="AF42" i="10"/>
  <c r="AR10" i="10"/>
  <c r="AR13" i="10"/>
  <c r="AR22" i="10"/>
  <c r="AF36" i="10"/>
  <c r="AR21" i="10"/>
  <c r="AR17" i="10"/>
  <c r="AF37" i="10"/>
  <c r="AF33" i="10"/>
  <c r="AF27" i="10"/>
  <c r="AR34" i="10"/>
  <c r="AF41" i="10"/>
  <c r="AR14" i="10"/>
  <c r="AR33" i="10"/>
  <c r="AF10" i="10"/>
  <c r="AF26" i="10"/>
  <c r="AR12" i="10"/>
  <c r="AF20" i="10"/>
  <c r="AF14" i="10"/>
  <c r="AF28" i="10"/>
  <c r="AR55" i="10"/>
  <c r="AF25" i="10"/>
  <c r="AR27" i="10"/>
  <c r="AR32" i="10"/>
  <c r="AR18" i="10"/>
  <c r="AF18" i="10"/>
  <c r="AR23" i="10"/>
  <c r="AF44" i="10"/>
  <c r="AF43" i="10"/>
  <c r="AR25" i="10"/>
  <c r="AF38" i="10"/>
  <c r="AF45" i="10"/>
  <c r="AF35" i="10"/>
  <c r="AR28" i="10"/>
  <c r="AF12" i="10"/>
  <c r="AR20" i="10"/>
  <c r="AF23" i="10"/>
  <c r="AF34" i="10"/>
  <c r="AF19" i="10"/>
  <c r="AR11" i="10"/>
  <c r="AR15" i="10"/>
  <c r="AF39" i="10"/>
  <c r="AF32" i="10"/>
  <c r="AR31" i="10"/>
  <c r="AR54" i="10"/>
  <c r="AR30" i="10"/>
  <c r="AR16" i="10"/>
  <c r="AR35" i="10"/>
  <c r="AR19" i="10"/>
  <c r="AF15" i="10"/>
  <c r="K9" i="11" l="1"/>
  <c r="S9" i="11" l="1"/>
  <c r="S14" i="11" s="1"/>
  <c r="E58" i="12" s="1"/>
  <c r="F58" i="12" s="1"/>
  <c r="F24" i="2" l="1"/>
  <c r="F25" i="2" s="1"/>
  <c r="F30" i="2" s="1"/>
  <c r="F31" i="2" s="1"/>
  <c r="L8" i="11"/>
  <c r="D50" i="15"/>
  <c r="D64" i="15"/>
  <c r="D62" i="15"/>
  <c r="D38" i="15"/>
  <c r="D31" i="15"/>
  <c r="D52" i="15"/>
  <c r="D60" i="15"/>
  <c r="D53" i="15"/>
  <c r="D58" i="15"/>
  <c r="D71" i="15"/>
  <c r="D68" i="15"/>
  <c r="D30" i="15"/>
  <c r="D40" i="15"/>
  <c r="D9" i="15"/>
  <c r="D26" i="15"/>
  <c r="D63" i="15"/>
  <c r="D48" i="15"/>
  <c r="D65" i="15"/>
  <c r="D29" i="15"/>
  <c r="D54" i="15"/>
  <c r="D37" i="15"/>
  <c r="D3" i="15"/>
  <c r="D59" i="15"/>
  <c r="D66" i="15"/>
  <c r="L12" i="11" l="1"/>
  <c r="P12" i="11" s="1"/>
  <c r="L10" i="11"/>
  <c r="P10" i="11" s="1"/>
  <c r="L11" i="11"/>
  <c r="P11" i="11" s="1"/>
  <c r="L9" i="11"/>
  <c r="P9" i="11" s="1"/>
  <c r="F9" i="2"/>
  <c r="D55" i="15"/>
  <c r="D45" i="15"/>
  <c r="D67" i="15"/>
  <c r="D69" i="15"/>
  <c r="D27" i="15"/>
  <c r="D56" i="15"/>
  <c r="D22" i="15"/>
  <c r="D44" i="15"/>
  <c r="D18" i="15"/>
  <c r="D4" i="15"/>
  <c r="D19" i="15"/>
  <c r="D41" i="15"/>
  <c r="D24" i="15"/>
  <c r="D14" i="15"/>
  <c r="D42" i="15"/>
  <c r="D34" i="15"/>
  <c r="D20" i="15"/>
  <c r="D5" i="15"/>
  <c r="D25" i="15"/>
  <c r="D16" i="15"/>
  <c r="D51" i="15"/>
  <c r="D17" i="15"/>
  <c r="D11" i="15"/>
  <c r="D35" i="15"/>
  <c r="D43" i="15"/>
  <c r="D7" i="15"/>
  <c r="D12" i="15"/>
  <c r="D21" i="15"/>
  <c r="D57" i="15"/>
  <c r="D49" i="15"/>
  <c r="D32" i="15"/>
  <c r="D6" i="15"/>
  <c r="D28" i="15"/>
  <c r="D23" i="15"/>
  <c r="D61" i="15"/>
  <c r="D47" i="15"/>
  <c r="D46" i="15"/>
  <c r="D13" i="15"/>
  <c r="D15" i="15"/>
  <c r="D39" i="15"/>
  <c r="D1" i="15"/>
  <c r="D10" i="15"/>
  <c r="D33" i="15"/>
  <c r="D36" i="15"/>
  <c r="D8" i="15"/>
  <c r="D70" i="15"/>
  <c r="R9" i="11" l="1"/>
  <c r="Q9" i="11"/>
  <c r="R11" i="11"/>
  <c r="Q11" i="11"/>
  <c r="Q10" i="11"/>
  <c r="R10" i="11"/>
  <c r="Q12" i="11"/>
  <c r="R12" i="11"/>
  <c r="D2" i="15"/>
  <c r="D72" i="15" s="1"/>
  <c r="Q14" i="11" l="1"/>
  <c r="Q39" i="11" s="1"/>
  <c r="Q38" i="11" s="1"/>
  <c r="F16" i="2" l="1"/>
  <c r="F14" i="2" s="1"/>
  <c r="F28" i="2" s="1"/>
  <c r="F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</authors>
  <commentList>
    <comment ref="I8" authorId="0" shapeId="0" xr:uid="{D8FCFA63-E48D-4587-A17A-A8F07DD3526F}">
      <text>
        <r>
          <rPr>
            <b/>
            <sz val="9"/>
            <color indexed="81"/>
            <rFont val="Tahoma"/>
            <family val="2"/>
          </rPr>
          <t>วันสิ้นปีงบประมาณ 
ณ ปีที่คำนวณ</t>
        </r>
      </text>
    </comment>
    <comment ref="S8" authorId="0" shapeId="0" xr:uid="{BAAE3F62-2A8B-445F-BEE2-82427083E4EA}">
      <text>
        <r>
          <rPr>
            <b/>
            <sz val="9"/>
            <color indexed="81"/>
            <rFont val="Tahoma"/>
            <family val="2"/>
          </rPr>
          <t>อายุเกษียณ</t>
        </r>
      </text>
    </comment>
  </commentList>
</comments>
</file>

<file path=xl/sharedStrings.xml><?xml version="1.0" encoding="utf-8"?>
<sst xmlns="http://schemas.openxmlformats.org/spreadsheetml/2006/main" count="985" uniqueCount="308">
  <si>
    <t>(Monthly)</t>
  </si>
  <si>
    <t>Age</t>
  </si>
  <si>
    <t>Male</t>
  </si>
  <si>
    <t>Female</t>
  </si>
  <si>
    <t>Age x</t>
  </si>
  <si>
    <r>
      <t>1</t>
    </r>
    <r>
      <rPr>
        <b/>
        <sz val="10"/>
        <color indexed="10"/>
        <rFont val="Arial"/>
        <family val="2"/>
      </rPr>
      <t>P</t>
    </r>
    <r>
      <rPr>
        <b/>
        <vertAlign val="subscript"/>
        <sz val="10"/>
        <color indexed="10"/>
        <rFont val="Arial"/>
        <family val="2"/>
      </rPr>
      <t>x</t>
    </r>
  </si>
  <si>
    <r>
      <t>A</t>
    </r>
    <r>
      <rPr>
        <b/>
        <vertAlign val="subscript"/>
        <sz val="10"/>
        <color indexed="10"/>
        <rFont val="Arial"/>
        <family val="2"/>
      </rPr>
      <t xml:space="preserve">d </t>
    </r>
  </si>
  <si>
    <r>
      <t>A</t>
    </r>
    <r>
      <rPr>
        <b/>
        <vertAlign val="subscript"/>
        <sz val="10"/>
        <color indexed="10"/>
        <rFont val="Arial"/>
        <family val="2"/>
      </rPr>
      <t>w</t>
    </r>
  </si>
  <si>
    <r>
      <t>A</t>
    </r>
    <r>
      <rPr>
        <b/>
        <vertAlign val="subscript"/>
        <sz val="10"/>
        <color indexed="10"/>
        <rFont val="Arial"/>
        <family val="2"/>
      </rPr>
      <t>i</t>
    </r>
  </si>
  <si>
    <t>Qd</t>
  </si>
  <si>
    <t>Qw</t>
  </si>
  <si>
    <t>Qi</t>
  </si>
  <si>
    <t>Withdrawal Rate:</t>
  </si>
  <si>
    <t>Table of multiple decrement</t>
  </si>
  <si>
    <t>M/F both</t>
  </si>
  <si>
    <t>Disability</t>
  </si>
  <si>
    <t>All</t>
  </si>
  <si>
    <t>10% of mortality</t>
  </si>
  <si>
    <t>(Male)</t>
  </si>
  <si>
    <t>(FeMale)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</si>
  <si>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</si>
  <si>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</si>
  <si>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</si>
  <si>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</si>
  <si>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</si>
  <si>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</si>
  <si>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</si>
  <si>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</si>
  <si>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</si>
  <si>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</si>
  <si>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(Month)</t>
  </si>
  <si>
    <t>Assumption 2 (Company specific)</t>
  </si>
  <si>
    <t>Assumption 1 (General data)</t>
  </si>
  <si>
    <t>Assumption 3 (General factor)</t>
  </si>
  <si>
    <t>Multiple decrement result</t>
  </si>
  <si>
    <r>
      <t>tP</t>
    </r>
    <r>
      <rPr>
        <b/>
        <vertAlign val="subscript"/>
        <sz val="10"/>
        <color indexed="10"/>
        <rFont val="Arial"/>
        <family val="2"/>
      </rPr>
      <t>x, x=60</t>
    </r>
  </si>
  <si>
    <t>ปัจจัยผลประโยชน์(Benefit factor)</t>
  </si>
  <si>
    <t>ประมาณการเงินเดือน (Projected Salary)</t>
  </si>
  <si>
    <t>มูลค่าปัจจุบันรวมของผลประโยชน์ PV of lump sum benefit</t>
  </si>
  <si>
    <t>ภาระผูกผันผลประโยชน์ที่กำหนด DBO at etirement</t>
  </si>
  <si>
    <t>ประมาณการอายุงานเฉลี่ยExpected average working lives</t>
  </si>
  <si>
    <t>อัตราคิดลด Vt, discount</t>
  </si>
  <si>
    <t>ค่าความน่าจะเป็นอัตราการคงอยู่ที่เปลี่ยนแปลงtPx, survival chance</t>
  </si>
  <si>
    <t>ลำดับ</t>
  </si>
  <si>
    <t>ปีที่ 1</t>
  </si>
  <si>
    <t>ปีที่ 2</t>
  </si>
  <si>
    <t>ก.</t>
  </si>
  <si>
    <t>ข.</t>
  </si>
  <si>
    <t>Spreadsheet to calculate DBO (Defined Benefits Obligation) at Retirement</t>
  </si>
  <si>
    <t>เลขทะเบียนพนักงาน
Employee Reference</t>
  </si>
  <si>
    <t>เพศ Sex</t>
  </si>
  <si>
    <t>เงินเดือนปัจจุบัน
Current salary</t>
  </si>
  <si>
    <t>ข้อมูลอื่น Other information</t>
  </si>
  <si>
    <t>อายุ ages</t>
  </si>
  <si>
    <t>อายุงาน service year</t>
  </si>
  <si>
    <t xml:space="preserve">Case study 1 </t>
  </si>
  <si>
    <t xml:space="preserve">Case study </t>
  </si>
  <si>
    <t>ภาคผนวก Appendix (3/3)</t>
  </si>
  <si>
    <t>ภาคผนวก Appendix (2/3)</t>
  </si>
  <si>
    <t>ภาคผนวก Appendix (1/3)</t>
  </si>
  <si>
    <t>ภาระผูกพันตามโครงการผลประโยชน์ต้นงวด (DBO Beginning)</t>
  </si>
  <si>
    <t>ต้นทุนบริการ (Service cost)</t>
  </si>
  <si>
    <t>ต้นทุนดอกเบี้ย (interest cost)</t>
  </si>
  <si>
    <t>ประมาณการผลประโยชน์จ่ายในปีถัดไปเพื่อคำนวณต้นทุนดอกเบี้ยเท่านั้น
(Expected benefit payment in following year, interest cost only)</t>
  </si>
  <si>
    <t>ผลประโยชน์จ่ายจริง (Actual benefits paid)</t>
  </si>
  <si>
    <t>กำไร หรือ ขาดทุนทางคณิตศาสตร์ประกันภัย (Actuarial Loss/(Gain)) ;
(6)-(1)-(2)-(3)+(4)</t>
  </si>
  <si>
    <t>ภาระผูกพันตามโครงการผลประโยชน์ปลายงวด (DBO Ending)</t>
  </si>
  <si>
    <t>(โครงการผลประโยชน์ปลายงวดตามข้อสมมุตฐานใหม่ (DBO on new assumption))</t>
  </si>
  <si>
    <t>การพิจารณากำไร หรือ ขาดทุนทางคณิตศาสตร์ประกันภัย
Determination of Actuarial Gain/(Loss):</t>
  </si>
  <si>
    <t>กำไร หรือ ขาดทุนทางคณิตศาสตร์ประกันภัย Unrecognized actuarial gain/(loss):</t>
  </si>
  <si>
    <t>กำไร หรือขาดทุนทางคณิตศาสตร์ประกันภัยที่ไม่รับรู้สะสมสุทธิต้นงวด
Net cumulative unrecognized actuarial gain/(loss) at beginning</t>
  </si>
  <si>
    <t>ขอบเขตจำกัดต้นงวด (Limits of corridor at begining) :  10% * ก.(1)</t>
  </si>
  <si>
    <t>ตัดจำหน่ายกำไร หรือ ขาดทุนในส่วนที่เกินขอบเขต
(Amotizable gain/(loss) ):(1) ที่เกิน (2)</t>
  </si>
  <si>
    <t>ประมาณการอายุการทำงานเฉลี่ย(Expected average working lives)</t>
  </si>
  <si>
    <t>กำไร หรือขาดทุนตามหลักคณิตศาสตร์ประกันภัยที่รับรู้
(Actuarial gain/(loss) to be recognized):  (3)/(4)</t>
  </si>
  <si>
    <t>กำไร หรือขาดทุนทางคณิตศาสตร์ประกันภัยที่ไม่รับรู้ต้นงวด
Unrecognized actuarial gain/(loss) at beginning : เหมื่อน (1)</t>
  </si>
  <si>
    <t>กำไร หรือขาดทุนทางคณิตศาสตร์ประกันภัยที่ไม่รับรู้ระหว่างปี
(Unrecognized actuarial gain/(loss) for this year):  -ก.(5)</t>
  </si>
  <si>
    <t>รวม (sub total):  (6)+(7)</t>
  </si>
  <si>
    <t>กำไร หรือขาดทุนตามหลักคณิตศาสตร์ประกันภัยที่รับรู้
(Actuarial gain/(loss) recognized): (5)</t>
  </si>
  <si>
    <t>กำไร หรือขาดทุนทางคณิตศาสตร์ประกันภัยที่ไม่รับรู้ปลายงวด
(Unrecognized actuarial gain/(loss) at ending): (8)-(9)</t>
  </si>
  <si>
    <t>หมายเหตุ : สมมุติว่าไม่มีสินทรัพย์โครงการ (Note : Plan asset is assumed not to be applicable).</t>
  </si>
  <si>
    <t>การเปิดเผยข้อมูล (Disclosure)</t>
  </si>
  <si>
    <t>วันเริ่มงาน
Joining the company</t>
  </si>
  <si>
    <t>อัตราการขึ้นเงินเดือน (Salary incremental rate)</t>
  </si>
  <si>
    <t>ตารางมรณะไทย</t>
  </si>
  <si>
    <t>อายุ</t>
  </si>
  <si>
    <t>สามัญปี 2551</t>
  </si>
  <si>
    <t>อุตสาหกรรม 2551</t>
  </si>
  <si>
    <t>ชาย</t>
  </si>
  <si>
    <t>หญิง</t>
  </si>
  <si>
    <t>TMO97: Mortality table with exposure rate per person</t>
  </si>
  <si>
    <t>สรุปรายการเคลื่อนไหวผลประโยชน์พนักงาน</t>
  </si>
  <si>
    <t>ประมาณการหนี้สินเพิ่มขึ้น</t>
  </si>
  <si>
    <t>ประมาณการหนี้สินใช้ไป (จ่ายจริง)</t>
  </si>
  <si>
    <t>กลับรายการประมาณการหนี้สิน</t>
  </si>
  <si>
    <t>ข้อมูลที่ต้องกรอกและปรับปรุงให้เหมาะสม</t>
  </si>
  <si>
    <t>2. แบ่งกลุ่มพนักงานออกเป็นกลุ่มย่อย ตามระดับ ต่ำแหน่งหน้าที่ หรือในกรณีที่อัตราการขึ้นเงินเดือนไม่เท่ากัน</t>
  </si>
  <si>
    <t>3. อัตราคิดลดให้เลือกจากตารางที่แนบมาในชีท YieldCurve</t>
  </si>
  <si>
    <t xml:space="preserve">    3.2 ให้นำตัวเลขนี้ไปหาอัตราคิดลงในชีท YieldCurve</t>
  </si>
  <si>
    <t>อัตราการหมุนเวียนพนักงาน (Turn Over Rate)</t>
  </si>
  <si>
    <t>สูตร  = [ อัตราถัวเฉลี่ยพนักงานลาออก / อัตราถัวเฉลี่ยพนักงานคงเหลือ ] x 100</t>
  </si>
  <si>
    <t>ม.ค.</t>
  </si>
  <si>
    <t>พ.ค.</t>
  </si>
  <si>
    <t>ก.ค.</t>
  </si>
  <si>
    <t>ส.ค.</t>
  </si>
  <si>
    <t>ต.ค.</t>
  </si>
  <si>
    <t>ธ.ค.</t>
  </si>
  <si>
    <t>รวม</t>
  </si>
  <si>
    <t>จำนวนถัวเฉลี่ยพนักงานออกระหว่างปี</t>
  </si>
  <si>
    <t>&gt;&gt; จำนวนพนักงานออกแต่ละเดือน</t>
  </si>
  <si>
    <t>จำนวนคงเหลือพนักงานถัวเฉลี่ยระหว่างปี</t>
  </si>
  <si>
    <t>&gt;&gt; จำนวนพนักงานคงเหลือแต่ละเดือน</t>
  </si>
  <si>
    <t>4. ปรับปรุงอัตราหมุนเวียนพนักงาน ในชีท Appendix  column Q</t>
  </si>
  <si>
    <t>หมายเหตุ อัตราหมุนเวียนพนักงานจะถูกแบ่งตามอายุ การคำนวณอัตราหมุนเวียนพนักงานควรจัดทำเป็นกลุ่มช่วงอายุด้วยเช่นกัน</t>
  </si>
  <si>
    <t>ช่วงอายุ xx ปี - xx ปี</t>
  </si>
  <si>
    <t xml:space="preserve">     4.1  อัตราหมุนเวียนพนักงานคำนวณจาก</t>
  </si>
  <si>
    <t>6. แก้ไขยอดเคลือนไหวระหว่างปี ในตารางด้านท้ายของการคำนวณ</t>
  </si>
  <si>
    <t>คำแนะนำในการกรอกข้อมูลเพื่อคำนวณผลประโยชน์พนักงาน</t>
  </si>
  <si>
    <t>!!!การเพิ่มจำนวนบรรทัดในตารางคำนวณ ควรใช้วิธี copy ข้อมูลทั้งบรรทัด แล้วใช้วิธีclickขวา 'insert copied cells'</t>
  </si>
  <si>
    <t>พ.ย</t>
  </si>
  <si>
    <t>ก.พ</t>
  </si>
  <si>
    <t>มี.ค</t>
  </si>
  <si>
    <t>มิ.ย</t>
  </si>
  <si>
    <t>ก.ย.</t>
  </si>
  <si>
    <t>ยอดคงเหลือ ณ วันที่ 30 กันยายน 2557</t>
  </si>
  <si>
    <t>ยอดคงเหลือ ณ วันที่ 30 กันยายน 2557 และ 1 ตุลาคม 2557</t>
  </si>
  <si>
    <t>เปลี่ยนสถานภาพ</t>
  </si>
  <si>
    <t>รายการ</t>
  </si>
  <si>
    <t>พส</t>
  </si>
  <si>
    <t>สามัญปี 2560</t>
  </si>
  <si>
    <t>อุตสาหกรรม 2560</t>
  </si>
  <si>
    <t xml:space="preserve">    3.1  หาตัวเลขอายุคงเหลือถัวเฉลี่ยของพนักงาน โดยดูจากชีท Year2018</t>
  </si>
  <si>
    <t>1. กรอกข้อมูลพนักงานทุกคนในชีท Year2018</t>
  </si>
  <si>
    <t xml:space="preserve">5. ปรับปรุงอัตราการขึ้นเงินเดือนถัวเฉลี่ยในชีท Year 2018 โดยพิจารณาจากอดีตและประมาณการ  </t>
  </si>
  <si>
    <t xml:space="preserve"> </t>
  </si>
  <si>
    <t>เม.ย.</t>
  </si>
  <si>
    <t>ยอดคงเหลือ ณ วันที่ 30 กันยายน 2563</t>
  </si>
  <si>
    <t>ยอดคงเหลือ ณ วันที่ 30 กันยายน 25602และ 1 ตุลาคม 2562</t>
  </si>
  <si>
    <t>ยอดคงเหลือ ณ วันที่ 1  ตุลาคม 2561</t>
  </si>
  <si>
    <t>C0321400</t>
  </si>
  <si>
    <t>C0301314</t>
  </si>
  <si>
    <t>C0312000</t>
  </si>
  <si>
    <t>C0317250</t>
  </si>
  <si>
    <t>C0317240</t>
  </si>
  <si>
    <t>C0317215</t>
  </si>
  <si>
    <t>C0317280</t>
  </si>
  <si>
    <t>C0301400</t>
  </si>
  <si>
    <t>C0319202</t>
  </si>
  <si>
    <t>C03172E0</t>
  </si>
  <si>
    <t>C0301200</t>
  </si>
  <si>
    <t>C0317170</t>
  </si>
  <si>
    <t>C0317230</t>
  </si>
  <si>
    <t>C0324215</t>
  </si>
  <si>
    <t>C0317310</t>
  </si>
  <si>
    <t>C0301300</t>
  </si>
  <si>
    <t>C0301500</t>
  </si>
  <si>
    <t>C0317260</t>
  </si>
  <si>
    <t>C0318611</t>
  </si>
  <si>
    <t>C0324260</t>
  </si>
  <si>
    <t>C0324240</t>
  </si>
  <si>
    <t>C03172F0</t>
  </si>
  <si>
    <t>C0324230</t>
  </si>
  <si>
    <t>C03242A0</t>
  </si>
  <si>
    <t>C0319102</t>
  </si>
  <si>
    <t>C0324220</t>
  </si>
  <si>
    <t>C0313000</t>
  </si>
  <si>
    <t>C0318111</t>
  </si>
  <si>
    <t>C0321100</t>
  </si>
  <si>
    <t>C0321200</t>
  </si>
  <si>
    <t>C0317290</t>
  </si>
  <si>
    <t>C03172C0</t>
  </si>
  <si>
    <t>C0324250</t>
  </si>
  <si>
    <t>C0324400</t>
  </si>
  <si>
    <t>C03172A0</t>
  </si>
  <si>
    <t>C03172G0</t>
  </si>
  <si>
    <t>C0317110</t>
  </si>
  <si>
    <t>C0324300</t>
  </si>
  <si>
    <t>C0324290</t>
  </si>
  <si>
    <t>C03242D0</t>
  </si>
  <si>
    <t>C0324100</t>
  </si>
  <si>
    <t>C0310000</t>
  </si>
  <si>
    <t>C0317220</t>
  </si>
  <si>
    <t>C03172B0</t>
  </si>
  <si>
    <t>C03172Q0</t>
  </si>
  <si>
    <t>C0317270</t>
  </si>
  <si>
    <t>C03172M0</t>
  </si>
  <si>
    <t>C0320000</t>
  </si>
  <si>
    <t>C03172O0</t>
  </si>
  <si>
    <t>C0324280</t>
  </si>
  <si>
    <t>C0318131</t>
  </si>
  <si>
    <t>C0317400</t>
  </si>
  <si>
    <t>C0311000</t>
  </si>
  <si>
    <t>C0318511</t>
  </si>
  <si>
    <t>C0307000</t>
  </si>
  <si>
    <t>C03172L0</t>
  </si>
  <si>
    <t>C03172J5</t>
  </si>
  <si>
    <t>C0301100</t>
  </si>
  <si>
    <t>C0321300</t>
  </si>
  <si>
    <t>C0318561</t>
  </si>
  <si>
    <t>C03172N0</t>
  </si>
  <si>
    <t>C0318520</t>
  </si>
  <si>
    <t>C0304000</t>
  </si>
  <si>
    <t>C0324270</t>
  </si>
  <si>
    <t>C0306000</t>
  </si>
  <si>
    <t>C0324150</t>
  </si>
  <si>
    <t>C0325001</t>
  </si>
  <si>
    <t>C0315000</t>
  </si>
  <si>
    <t>C0319303</t>
  </si>
  <si>
    <t>C03171A0</t>
  </si>
  <si>
    <t>C0319313</t>
  </si>
  <si>
    <t>0160001</t>
  </si>
  <si>
    <t>0460001</t>
  </si>
  <si>
    <t>0760001</t>
  </si>
  <si>
    <t>C03214000160001</t>
  </si>
  <si>
    <t>C03012000160001</t>
  </si>
  <si>
    <t>C03013140160001</t>
  </si>
  <si>
    <t>C03120000160001</t>
  </si>
  <si>
    <t>C03172500460001</t>
  </si>
  <si>
    <t>C03172400460001</t>
  </si>
  <si>
    <t>C03172150460001</t>
  </si>
  <si>
    <t>C03172800460001</t>
  </si>
  <si>
    <t>C03014000160001</t>
  </si>
  <si>
    <t>C03192020760001</t>
  </si>
  <si>
    <t>C03172E00460001</t>
  </si>
  <si>
    <t>C03171700460001</t>
  </si>
  <si>
    <t>C03172900460001</t>
  </si>
  <si>
    <t>C03172300460001</t>
  </si>
  <si>
    <t>C03242150460001</t>
  </si>
  <si>
    <t>C03173100460001</t>
  </si>
  <si>
    <t>C03100000160001</t>
  </si>
  <si>
    <t>C03013000160001</t>
  </si>
  <si>
    <t>C03015000160001</t>
  </si>
  <si>
    <t>C03172600460001</t>
  </si>
  <si>
    <t>C03186110160001</t>
  </si>
  <si>
    <t>C03242600460001</t>
  </si>
  <si>
    <t>C03242400460001</t>
  </si>
  <si>
    <t>C03172F00460001</t>
  </si>
  <si>
    <t>C03242A00460001</t>
  </si>
  <si>
    <t>C03172D5</t>
  </si>
  <si>
    <t>C03172D50460001</t>
  </si>
  <si>
    <t>C03242300460001</t>
  </si>
  <si>
    <t>C03191020760001</t>
  </si>
  <si>
    <t>C03242200460001</t>
  </si>
  <si>
    <t>C03130000160001</t>
  </si>
  <si>
    <t>C03181110160001</t>
  </si>
  <si>
    <t>C03211000160001</t>
  </si>
  <si>
    <t>C03212000160001</t>
  </si>
  <si>
    <t>C03172C00460001</t>
  </si>
  <si>
    <t>C03242500460001</t>
  </si>
  <si>
    <t>C03244000460001</t>
  </si>
  <si>
    <t>C03172A00460001</t>
  </si>
  <si>
    <t>C03110000160001</t>
  </si>
  <si>
    <t>C03172G00460001</t>
  </si>
  <si>
    <t>C03171100460001</t>
  </si>
  <si>
    <t>C03243000460001</t>
  </si>
  <si>
    <t>C03242900460001</t>
  </si>
  <si>
    <t>C03242700460001</t>
  </si>
  <si>
    <t>C03242D00460001</t>
  </si>
  <si>
    <t>C03241000460001</t>
  </si>
  <si>
    <t>C03172200460001</t>
  </si>
  <si>
    <t>C03172B00460001</t>
  </si>
  <si>
    <t>C03172Q00460001</t>
  </si>
  <si>
    <t>C03172700460001</t>
  </si>
  <si>
    <t>C03172M00460001</t>
  </si>
  <si>
    <t>C03200000460001</t>
  </si>
  <si>
    <t>C03172O00460001</t>
  </si>
  <si>
    <t>C03242800460001</t>
  </si>
  <si>
    <t>C03181310160001</t>
  </si>
  <si>
    <t>C03213000160001</t>
  </si>
  <si>
    <t>C03174000460001</t>
  </si>
  <si>
    <t>C03185110160001</t>
  </si>
  <si>
    <t>C03070000160001</t>
  </si>
  <si>
    <t>C03172L00460001</t>
  </si>
  <si>
    <t>C03172J50460001</t>
  </si>
  <si>
    <t>C03011000160001</t>
  </si>
  <si>
    <t>C03185610160001</t>
  </si>
  <si>
    <t>C03172N00460001</t>
  </si>
  <si>
    <t>C03185200160001</t>
  </si>
  <si>
    <t>C03250010160001</t>
  </si>
  <si>
    <t>C03040000160001</t>
  </si>
  <si>
    <t>C03060000160001</t>
  </si>
  <si>
    <t>C03241500460001</t>
  </si>
  <si>
    <t>C0324110</t>
  </si>
  <si>
    <t>C03241100460001</t>
  </si>
  <si>
    <t>C03150000160001</t>
  </si>
  <si>
    <t>C03193030760001</t>
  </si>
  <si>
    <t>C03171A00460001</t>
  </si>
  <si>
    <t>C03193130760001</t>
  </si>
  <si>
    <t>Years</t>
  </si>
  <si>
    <t>Yield</t>
  </si>
  <si>
    <t>https://www.thaibma.or.th/EN/Market/YieldCurve/Government.aspx</t>
  </si>
  <si>
    <t>ส่วนงาน</t>
  </si>
  <si>
    <t>ภาระผูกพันต่อปีโดยเฉลี่ยNormal Cost (Unit Cost)*</t>
  </si>
  <si>
    <t>Template</t>
  </si>
  <si>
    <t>การหาอัตราการหมุนเวียนพนักงาน ปี 2564</t>
  </si>
  <si>
    <t>(11)</t>
  </si>
  <si>
    <t>(12)</t>
  </si>
  <si>
    <t>(13)</t>
  </si>
  <si>
    <t>(14)</t>
  </si>
  <si>
    <t>(15)</t>
  </si>
  <si>
    <t>(16)</t>
  </si>
  <si>
    <t>(17)</t>
  </si>
  <si>
    <t>พนักงานมหาวิทยาลัย (พม.) / พนักงานส่วนงาน (พส.) / พนักงานวิทยาลัย (พว.)</t>
  </si>
  <si>
    <t>คำนวณประมาณการหนี้สินเกี่ยวกับผลประโยชน์ของพนักงาน</t>
  </si>
  <si>
    <t>No.</t>
  </si>
  <si>
    <t>อัฟเดทข้อมูลตาราง ThaiBMA Covernment Bond Yield Curve ให้เป็นข้อมูล ณ 30 กันยายน 25XX (สิ้นปีที่จะทำการคำนวณ)</t>
  </si>
  <si>
    <t>จากเว็บไซท์</t>
  </si>
  <si>
    <t>วันเกิด Date of birth  MM/DD/YY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</si>
</sst>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0.000000"/>
    <numFmt numFmtId="166" formatCode="0.0000000"/>
    <numFmt numFmtId="167" formatCode="_(* #,##0.000000_);_(* \(#,##0.000000\);_(* &quot;-&quot;??_);_(@_)"/>
    <numFmt numFmtId="168" formatCode="0.0%"/>
    <numFmt numFmtId="169" formatCode="_(* #,##0.0_);_(* \(#,##0.0\);_(* &quot;-&quot;?_);@_)"/>
    <numFmt numFmtId="170" formatCode="[$-F800]dddd\,\ mmmm\ dd\,\ yyyy"/>
    <numFmt numFmtId="171" formatCode="0_);\(0\)"/>
    <numFmt numFmtId="172" formatCode="_(* #,##0_);_(* \(#,##0\);_(* &quot;-&quot;??_);_(@_)"/>
    <numFmt numFmtId="173" formatCode="dd\-mmm\-yyyy"/>
    <numFmt numFmtId="174" formatCode="0.0000"/>
    <numFmt numFmtId="175" formatCode="_(* #,##0.000000000_);_(* \(#,##0.000000000\);_(* &quot;-&quot;??_);_(@_)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vertAlign val="subscript"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28"/>
      <name val="Arial"/>
      <family val="2"/>
    </font>
    <font>
      <sz val="20"/>
      <name val="PwCLogo"/>
    </font>
    <font>
      <sz val="10"/>
      <name val="Arial"/>
      <family val="2"/>
    </font>
    <font>
      <sz val="14"/>
      <name val="Cordia New"/>
      <family val="2"/>
    </font>
    <font>
      <b/>
      <sz val="14"/>
      <name val="Cordia New"/>
      <family val="2"/>
    </font>
    <font>
      <b/>
      <sz val="10"/>
      <color indexed="8"/>
      <name val="Tahoma"/>
      <family val="2"/>
      <charset val="222"/>
    </font>
    <font>
      <sz val="10"/>
      <color indexed="8"/>
      <name val="Tahoma"/>
      <family val="2"/>
      <charset val="222"/>
    </font>
    <font>
      <sz val="10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8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3"/>
      <name val="CordiaUPC"/>
      <family val="2"/>
    </font>
    <font>
      <sz val="13"/>
      <color theme="1"/>
      <name val="CordiaUPC"/>
      <family val="2"/>
    </font>
    <font>
      <sz val="18"/>
      <color theme="3"/>
      <name val="Cambria"/>
      <family val="2"/>
      <charset val="222"/>
      <scheme val="maj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9"/>
      <color indexed="81"/>
      <name val="Tahoma"/>
      <family val="2"/>
    </font>
    <font>
      <b/>
      <sz val="20"/>
      <name val="Calibri"/>
      <family val="2"/>
      <scheme val="minor"/>
    </font>
    <font>
      <b/>
      <sz val="3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7">
    <xf numFmtId="0" fontId="0" fillId="0" borderId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49" fontId="12" fillId="0" borderId="0" applyFont="0" applyFill="0" applyBorder="0" applyAlignment="0" applyProtection="0">
      <alignment horizontal="left"/>
    </xf>
    <xf numFmtId="169" fontId="13" fillId="0" borderId="0" applyAlignment="0" applyProtection="0"/>
    <xf numFmtId="168" fontId="3" fillId="0" borderId="0" applyFill="0" applyBorder="0" applyAlignment="0" applyProtection="0"/>
    <xf numFmtId="49" fontId="3" fillId="0" borderId="0" applyNumberFormat="0" applyAlignment="0" applyProtection="0">
      <alignment horizontal="left"/>
    </xf>
    <xf numFmtId="49" fontId="14" fillId="0" borderId="1" applyNumberFormat="0" applyAlignment="0" applyProtection="0">
      <alignment horizontal="left" wrapText="1"/>
    </xf>
    <xf numFmtId="49" fontId="14" fillId="0" borderId="0" applyNumberFormat="0" applyAlignment="0" applyProtection="0">
      <alignment horizontal="left" wrapText="1"/>
    </xf>
    <xf numFmtId="49" fontId="15" fillId="0" borderId="0" applyAlignment="0" applyProtection="0">
      <alignment horizontal="left"/>
    </xf>
    <xf numFmtId="0" fontId="27" fillId="31" borderId="32" applyNumberFormat="0" applyAlignment="0" applyProtection="0"/>
    <xf numFmtId="0" fontId="28" fillId="32" borderId="33" applyNumberFormat="0" applyAlignment="0" applyProtection="0"/>
    <xf numFmtId="4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3" borderId="0" applyNumberFormat="0" applyBorder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32" applyNumberFormat="0" applyAlignment="0" applyProtection="0"/>
    <xf numFmtId="0" fontId="35" fillId="0" borderId="37" applyNumberFormat="0" applyFill="0" applyAlignment="0" applyProtection="0"/>
    <xf numFmtId="0" fontId="36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24" fillId="36" borderId="38" applyNumberFormat="0" applyFont="0" applyAlignment="0" applyProtection="0"/>
    <xf numFmtId="0" fontId="37" fillId="31" borderId="39" applyNumberFormat="0" applyAlignment="0" applyProtection="0"/>
    <xf numFmtId="9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0" borderId="0" applyNumberForma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46" fillId="0" borderId="0" applyNumberFormat="0" applyFill="0" applyBorder="0" applyAlignment="0" applyProtection="0"/>
    <xf numFmtId="0" fontId="52" fillId="30" borderId="0" applyNumberFormat="0" applyBorder="0" applyAlignment="0" applyProtection="0"/>
    <xf numFmtId="0" fontId="55" fillId="31" borderId="39" applyNumberFormat="0" applyAlignment="0" applyProtection="0"/>
    <xf numFmtId="0" fontId="53" fillId="35" borderId="0" applyNumberFormat="0" applyBorder="0" applyAlignment="0" applyProtection="0"/>
    <xf numFmtId="0" fontId="49" fillId="0" borderId="35" applyNumberFormat="0" applyFill="0" applyAlignment="0" applyProtection="0"/>
    <xf numFmtId="0" fontId="58" fillId="32" borderId="33" applyNumberFormat="0" applyAlignment="0" applyProtection="0"/>
    <xf numFmtId="0" fontId="54" fillId="34" borderId="32" applyNumberFormat="0" applyAlignment="0" applyProtection="0"/>
    <xf numFmtId="0" fontId="1" fillId="8" borderId="0" applyNumberFormat="0" applyBorder="0" applyAlignment="0" applyProtection="0"/>
    <xf numFmtId="0" fontId="1" fillId="36" borderId="38" applyNumberFormat="0" applyFont="0" applyAlignment="0" applyProtection="0"/>
    <xf numFmtId="0" fontId="50" fillId="0" borderId="0" applyNumberFormat="0" applyFill="0" applyBorder="0" applyAlignment="0" applyProtection="0"/>
    <xf numFmtId="0" fontId="56" fillId="31" borderId="32" applyNumberFormat="0" applyAlignment="0" applyProtection="0"/>
    <xf numFmtId="0" fontId="6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4" fillId="36" borderId="38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" fillId="0" borderId="0"/>
    <xf numFmtId="0" fontId="1" fillId="18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57" fillId="0" borderId="37" applyNumberFormat="0" applyFill="0" applyAlignment="0" applyProtection="0"/>
    <xf numFmtId="0" fontId="51" fillId="33" borderId="0" applyNumberFormat="0" applyBorder="0" applyAlignment="0" applyProtection="0"/>
    <xf numFmtId="0" fontId="1" fillId="14" borderId="0" applyNumberFormat="0" applyBorder="0" applyAlignment="0" applyProtection="0"/>
    <xf numFmtId="0" fontId="50" fillId="0" borderId="36" applyNumberFormat="0" applyFill="0" applyAlignment="0" applyProtection="0"/>
    <xf numFmtId="0" fontId="1" fillId="6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61" fillId="0" borderId="40" applyNumberFormat="0" applyFill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6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62" fillId="25" borderId="0" applyNumberFormat="0" applyBorder="0" applyAlignment="0" applyProtection="0"/>
    <xf numFmtId="0" fontId="48" fillId="0" borderId="34" applyNumberFormat="0" applyFill="0" applyAlignment="0" applyProtection="0"/>
    <xf numFmtId="0" fontId="62" fillId="29" borderId="0" applyNumberFormat="0" applyBorder="0" applyAlignment="0" applyProtection="0"/>
    <xf numFmtId="0" fontId="1" fillId="1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62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62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62" fillId="26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9" fontId="6" fillId="0" borderId="0" xfId="95" applyFont="1"/>
    <xf numFmtId="0" fontId="0" fillId="0" borderId="2" xfId="0" applyFill="1" applyBorder="1"/>
    <xf numFmtId="165" fontId="0" fillId="0" borderId="0" xfId="0" applyNumberFormat="1" applyFill="1" applyBorder="1"/>
    <xf numFmtId="165" fontId="2" fillId="0" borderId="0" xfId="35" applyNumberFormat="1" applyFill="1" applyBorder="1"/>
    <xf numFmtId="165" fontId="0" fillId="0" borderId="3" xfId="0" applyNumberFormat="1" applyFill="1" applyBorder="1"/>
    <xf numFmtId="0" fontId="0" fillId="0" borderId="4" xfId="0" applyFill="1" applyBorder="1"/>
    <xf numFmtId="0" fontId="6" fillId="0" borderId="5" xfId="0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6" fontId="0" fillId="0" borderId="2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/>
    <xf numFmtId="0" fontId="0" fillId="0" borderId="3" xfId="0" applyFill="1" applyBorder="1"/>
    <xf numFmtId="166" fontId="0" fillId="0" borderId="3" xfId="0" applyNumberFormat="1" applyFill="1" applyBorder="1"/>
    <xf numFmtId="0" fontId="7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6" fontId="0" fillId="0" borderId="4" xfId="0" applyNumberFormat="1" applyFill="1" applyBorder="1"/>
    <xf numFmtId="166" fontId="0" fillId="0" borderId="8" xfId="0" applyNumberFormat="1" applyFill="1" applyBorder="1"/>
    <xf numFmtId="166" fontId="0" fillId="0" borderId="9" xfId="0" applyNumberFormat="1" applyFill="1" applyBorder="1"/>
    <xf numFmtId="0" fontId="10" fillId="0" borderId="0" xfId="0" applyFont="1"/>
    <xf numFmtId="0" fontId="8" fillId="0" borderId="10" xfId="0" applyFont="1" applyFill="1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16" fillId="0" borderId="0" xfId="0" applyFont="1"/>
    <xf numFmtId="0" fontId="17" fillId="0" borderId="0" xfId="0" applyFont="1"/>
    <xf numFmtId="49" fontId="15" fillId="0" borderId="0" xfId="32" applyFont="1" applyAlignment="1"/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49" fontId="0" fillId="0" borderId="0" xfId="0" quotePrefix="1" applyNumberFormat="1" applyAlignment="1">
      <alignment horizontal="right" vertical="top"/>
    </xf>
    <xf numFmtId="49" fontId="0" fillId="0" borderId="0" xfId="0" applyNumberFormat="1" applyAlignment="1">
      <alignment vertical="top"/>
    </xf>
    <xf numFmtId="49" fontId="16" fillId="0" borderId="0" xfId="0" applyNumberFormat="1" applyFont="1" applyAlignment="1">
      <alignment horizontal="right" vertical="top"/>
    </xf>
    <xf numFmtId="0" fontId="14" fillId="0" borderId="1" xfId="30" applyNumberFormat="1" applyFont="1" applyAlignment="1">
      <alignment vertical="top" wrapText="1"/>
    </xf>
    <xf numFmtId="43" fontId="6" fillId="2" borderId="0" xfId="0" applyNumberFormat="1" applyFont="1" applyFill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35" applyFont="1" applyAlignment="1">
      <alignment vertical="top"/>
    </xf>
    <xf numFmtId="43" fontId="11" fillId="0" borderId="0" xfId="0" applyNumberFormat="1" applyFont="1" applyAlignment="1">
      <alignment vertical="top"/>
    </xf>
    <xf numFmtId="172" fontId="0" fillId="0" borderId="0" xfId="35" applyNumberFormat="1" applyFont="1" applyAlignment="1">
      <alignment vertical="top"/>
    </xf>
    <xf numFmtId="174" fontId="20" fillId="3" borderId="13" xfId="69" applyNumberFormat="1" applyFont="1" applyFill="1" applyBorder="1" applyAlignment="1">
      <alignment horizontal="center"/>
    </xf>
    <xf numFmtId="174" fontId="20" fillId="4" borderId="13" xfId="69" applyNumberFormat="1" applyFont="1" applyFill="1" applyBorder="1" applyAlignment="1">
      <alignment horizontal="center"/>
    </xf>
    <xf numFmtId="0" fontId="19" fillId="5" borderId="14" xfId="69" applyFill="1" applyBorder="1" applyAlignment="1">
      <alignment horizontal="center"/>
    </xf>
    <xf numFmtId="174" fontId="19" fillId="3" borderId="14" xfId="69" applyNumberFormat="1" applyFill="1" applyBorder="1" applyAlignment="1">
      <alignment horizontal="center"/>
    </xf>
    <xf numFmtId="174" fontId="19" fillId="4" borderId="14" xfId="69" applyNumberFormat="1" applyFill="1" applyBorder="1" applyAlignment="1">
      <alignment horizontal="center"/>
    </xf>
    <xf numFmtId="0" fontId="19" fillId="5" borderId="15" xfId="69" applyFill="1" applyBorder="1" applyAlignment="1">
      <alignment horizontal="center"/>
    </xf>
    <xf numFmtId="174" fontId="19" fillId="3" borderId="15" xfId="69" applyNumberFormat="1" applyFill="1" applyBorder="1" applyAlignment="1">
      <alignment horizontal="center"/>
    </xf>
    <xf numFmtId="174" fontId="19" fillId="4" borderId="15" xfId="0" applyNumberFormat="1" applyFont="1" applyFill="1" applyBorder="1" applyAlignment="1">
      <alignment horizontal="center"/>
    </xf>
    <xf numFmtId="174" fontId="19" fillId="3" borderId="0" xfId="69" applyNumberFormat="1" applyFill="1" applyAlignment="1">
      <alignment horizontal="center"/>
    </xf>
    <xf numFmtId="174" fontId="19" fillId="4" borderId="0" xfId="69" applyNumberFormat="1" applyFill="1" applyAlignment="1">
      <alignment horizontal="center"/>
    </xf>
    <xf numFmtId="174" fontId="19" fillId="4" borderId="0" xfId="69" applyNumberFormat="1" applyFont="1" applyFill="1" applyAlignment="1">
      <alignment horizontal="center"/>
    </xf>
    <xf numFmtId="0" fontId="19" fillId="5" borderId="0" xfId="69" applyFill="1" applyAlignment="1">
      <alignment horizontal="center"/>
    </xf>
    <xf numFmtId="9" fontId="41" fillId="37" borderId="0" xfId="0" applyNumberFormat="1" applyFont="1" applyFill="1"/>
    <xf numFmtId="0" fontId="0" fillId="0" borderId="0" xfId="0" applyFill="1"/>
    <xf numFmtId="43" fontId="41" fillId="37" borderId="0" xfId="35" applyFont="1" applyFill="1"/>
    <xf numFmtId="0" fontId="9" fillId="0" borderId="0" xfId="0" applyFont="1" applyAlignment="1">
      <alignment vertical="center" wrapText="1"/>
    </xf>
    <xf numFmtId="0" fontId="21" fillId="0" borderId="0" xfId="0" applyFont="1"/>
    <xf numFmtId="0" fontId="22" fillId="0" borderId="0" xfId="0" applyFont="1"/>
    <xf numFmtId="0" fontId="18" fillId="0" borderId="0" xfId="0" applyFont="1"/>
    <xf numFmtId="0" fontId="18" fillId="0" borderId="27" xfId="0" applyFont="1" applyBorder="1"/>
    <xf numFmtId="0" fontId="22" fillId="0" borderId="28" xfId="0" applyFont="1" applyBorder="1"/>
    <xf numFmtId="164" fontId="22" fillId="0" borderId="0" xfId="35" applyNumberFormat="1" applyFont="1" applyBorder="1"/>
    <xf numFmtId="0" fontId="18" fillId="0" borderId="0" xfId="0" applyFont="1" applyBorder="1"/>
    <xf numFmtId="0" fontId="18" fillId="0" borderId="14" xfId="0" applyFont="1" applyBorder="1"/>
    <xf numFmtId="0" fontId="22" fillId="0" borderId="30" xfId="0" applyFont="1" applyBorder="1"/>
    <xf numFmtId="10" fontId="22" fillId="0" borderId="23" xfId="95" applyNumberFormat="1" applyFont="1" applyBorder="1"/>
    <xf numFmtId="0" fontId="18" fillId="0" borderId="23" xfId="0" applyFont="1" applyBorder="1"/>
    <xf numFmtId="0" fontId="18" fillId="0" borderId="15" xfId="0" applyFont="1" applyBorder="1"/>
    <xf numFmtId="0" fontId="42" fillId="0" borderId="0" xfId="0" applyFont="1"/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0" fillId="0" borderId="13" xfId="0" applyBorder="1"/>
    <xf numFmtId="43" fontId="0" fillId="0" borderId="13" xfId="35" applyFont="1" applyBorder="1"/>
    <xf numFmtId="0" fontId="6" fillId="0" borderId="13" xfId="0" applyFont="1" applyBorder="1"/>
    <xf numFmtId="43" fontId="6" fillId="0" borderId="13" xfId="35" applyFont="1" applyBorder="1"/>
    <xf numFmtId="174" fontId="19" fillId="4" borderId="14" xfId="0" applyNumberFormat="1" applyFont="1" applyFill="1" applyBorder="1" applyAlignment="1">
      <alignment horizontal="center"/>
    </xf>
    <xf numFmtId="0" fontId="3" fillId="0" borderId="0" xfId="0" applyFont="1"/>
    <xf numFmtId="166" fontId="3" fillId="0" borderId="0" xfId="0" applyNumberFormat="1" applyFont="1"/>
    <xf numFmtId="0" fontId="43" fillId="0" borderId="0" xfId="0" applyFont="1"/>
    <xf numFmtId="0" fontId="2" fillId="0" borderId="0" xfId="0" applyFont="1"/>
    <xf numFmtId="1" fontId="2" fillId="0" borderId="13" xfId="35" applyNumberFormat="1" applyFont="1" applyFill="1" applyBorder="1" applyAlignment="1">
      <alignment horizontal="center"/>
    </xf>
    <xf numFmtId="171" fontId="2" fillId="0" borderId="13" xfId="35" applyNumberFormat="1" applyFont="1" applyFill="1" applyBorder="1" applyAlignment="1">
      <alignment horizontal="center"/>
    </xf>
    <xf numFmtId="175" fontId="2" fillId="0" borderId="13" xfId="35" applyNumberFormat="1" applyFont="1" applyFill="1" applyBorder="1"/>
    <xf numFmtId="0" fontId="2" fillId="0" borderId="13" xfId="0" applyFont="1" applyBorder="1"/>
    <xf numFmtId="43" fontId="2" fillId="0" borderId="13" xfId="0" applyNumberFormat="1" applyFont="1" applyBorder="1"/>
    <xf numFmtId="43" fontId="2" fillId="0" borderId="13" xfId="35" applyFont="1" applyBorder="1"/>
    <xf numFmtId="0" fontId="45" fillId="0" borderId="0" xfId="0" applyFont="1" applyBorder="1"/>
    <xf numFmtId="0" fontId="44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6" fillId="38" borderId="24" xfId="35" applyFont="1" applyFill="1" applyBorder="1"/>
    <xf numFmtId="0" fontId="2" fillId="0" borderId="0" xfId="0" applyFont="1" applyAlignment="1">
      <alignment vertical="center"/>
    </xf>
    <xf numFmtId="0" fontId="2" fillId="38" borderId="16" xfId="0" applyFont="1" applyFill="1" applyBorder="1"/>
    <xf numFmtId="0" fontId="6" fillId="38" borderId="25" xfId="0" applyFont="1" applyFill="1" applyBorder="1"/>
    <xf numFmtId="0" fontId="2" fillId="38" borderId="22" xfId="0" applyFont="1" applyFill="1" applyBorder="1"/>
    <xf numFmtId="0" fontId="2" fillId="38" borderId="17" xfId="0" applyFont="1" applyFill="1" applyBorder="1"/>
    <xf numFmtId="0" fontId="2" fillId="38" borderId="18" xfId="0" applyFont="1" applyFill="1" applyBorder="1"/>
    <xf numFmtId="171" fontId="2" fillId="0" borderId="0" xfId="35" applyNumberFormat="1" applyFont="1" applyFill="1" applyBorder="1" applyAlignment="1">
      <alignment horizontal="center"/>
    </xf>
    <xf numFmtId="1" fontId="2" fillId="0" borderId="0" xfId="35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38" borderId="18" xfId="0" applyFont="1" applyFill="1" applyBorder="1"/>
    <xf numFmtId="1" fontId="2" fillId="0" borderId="0" xfId="0" applyNumberFormat="1" applyFont="1" applyAlignment="1">
      <alignment horizontal="center"/>
    </xf>
    <xf numFmtId="43" fontId="2" fillId="38" borderId="0" xfId="35" applyFont="1" applyFill="1" applyBorder="1"/>
    <xf numFmtId="167" fontId="2" fillId="0" borderId="0" xfId="35" applyNumberFormat="1" applyFont="1" applyFill="1" applyBorder="1"/>
    <xf numFmtId="0" fontId="2" fillId="0" borderId="0" xfId="0" applyFont="1" applyFill="1" applyBorder="1"/>
    <xf numFmtId="0" fontId="2" fillId="38" borderId="0" xfId="0" applyFont="1" applyFill="1" applyBorder="1"/>
    <xf numFmtId="43" fontId="2" fillId="38" borderId="23" xfId="35" applyFont="1" applyFill="1" applyBorder="1"/>
    <xf numFmtId="0" fontId="2" fillId="0" borderId="0" xfId="57" applyFont="1" applyFill="1" applyBorder="1"/>
    <xf numFmtId="0" fontId="2" fillId="0" borderId="0" xfId="0" applyFont="1" applyAlignment="1">
      <alignment horizontal="center"/>
    </xf>
    <xf numFmtId="0" fontId="2" fillId="38" borderId="19" xfId="0" applyFont="1" applyFill="1" applyBorder="1"/>
    <xf numFmtId="43" fontId="2" fillId="0" borderId="0" xfId="35" applyFont="1" applyFill="1" applyBorder="1"/>
    <xf numFmtId="43" fontId="6" fillId="38" borderId="0" xfId="35" applyFont="1" applyFill="1" applyBorder="1"/>
    <xf numFmtId="2" fontId="2" fillId="0" borderId="0" xfId="60" applyNumberFormat="1" applyFont="1" applyFill="1" applyBorder="1" applyAlignment="1">
      <alignment horizontal="right"/>
    </xf>
    <xf numFmtId="0" fontId="2" fillId="38" borderId="21" xfId="0" applyFont="1" applyFill="1" applyBorder="1"/>
    <xf numFmtId="170" fontId="2" fillId="0" borderId="0" xfId="0" applyNumberFormat="1" applyFont="1" applyAlignment="1">
      <alignment horizontal="center"/>
    </xf>
    <xf numFmtId="43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0" fontId="2" fillId="38" borderId="20" xfId="0" applyFont="1" applyFill="1" applyBorder="1"/>
    <xf numFmtId="0" fontId="43" fillId="0" borderId="0" xfId="0" applyFont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/>
    </xf>
    <xf numFmtId="9" fontId="2" fillId="38" borderId="0" xfId="0" applyNumberFormat="1" applyFont="1" applyFill="1" applyBorder="1" applyAlignment="1">
      <alignment horizontal="center"/>
    </xf>
    <xf numFmtId="0" fontId="2" fillId="38" borderId="0" xfId="0" applyFont="1" applyFill="1" applyBorder="1" applyAlignment="1">
      <alignment horizontal="center"/>
    </xf>
    <xf numFmtId="14" fontId="2" fillId="0" borderId="0" xfId="0" applyNumberFormat="1" applyFont="1" applyFill="1"/>
    <xf numFmtId="43" fontId="0" fillId="0" borderId="0" xfId="35" applyFont="1"/>
    <xf numFmtId="43" fontId="0" fillId="0" borderId="0" xfId="0" applyNumberFormat="1"/>
    <xf numFmtId="43" fontId="0" fillId="0" borderId="24" xfId="35" applyFont="1" applyBorder="1"/>
    <xf numFmtId="0" fontId="0" fillId="0" borderId="0" xfId="0" applyAlignment="1">
      <alignment horizontal="center"/>
    </xf>
    <xf numFmtId="43" fontId="0" fillId="0" borderId="24" xfId="0" applyNumberFormat="1" applyBorder="1"/>
    <xf numFmtId="0" fontId="0" fillId="0" borderId="0" xfId="35" applyNumberFormat="1" applyFont="1" applyAlignment="1">
      <alignment horizontal="center"/>
    </xf>
    <xf numFmtId="43" fontId="0" fillId="0" borderId="0" xfId="35" applyFont="1" applyBorder="1"/>
    <xf numFmtId="43" fontId="0" fillId="0" borderId="0" xfId="0" applyNumberFormat="1" applyBorder="1"/>
    <xf numFmtId="43" fontId="6" fillId="0" borderId="0" xfId="35" applyFont="1" applyBorder="1"/>
    <xf numFmtId="0" fontId="63" fillId="0" borderId="0" xfId="0" applyFont="1"/>
    <xf numFmtId="0" fontId="0" fillId="39" borderId="2" xfId="0" applyFill="1" applyBorder="1"/>
    <xf numFmtId="165" fontId="0" fillId="39" borderId="0" xfId="0" applyNumberFormat="1" applyFill="1" applyBorder="1"/>
    <xf numFmtId="165" fontId="0" fillId="39" borderId="3" xfId="0" applyNumberFormat="1" applyFill="1" applyBorder="1"/>
    <xf numFmtId="0" fontId="0" fillId="39" borderId="0" xfId="0" applyFill="1"/>
    <xf numFmtId="166" fontId="0" fillId="39" borderId="2" xfId="0" applyNumberFormat="1" applyFill="1" applyBorder="1"/>
    <xf numFmtId="166" fontId="0" fillId="39" borderId="0" xfId="0" applyNumberFormat="1" applyFill="1" applyBorder="1"/>
    <xf numFmtId="166" fontId="0" fillId="39" borderId="3" xfId="0" applyNumberFormat="1" applyFill="1" applyBorder="1"/>
    <xf numFmtId="0" fontId="0" fillId="39" borderId="11" xfId="0" applyFill="1" applyBorder="1"/>
    <xf numFmtId="0" fontId="6" fillId="37" borderId="0" xfId="0" applyFont="1" applyFill="1"/>
    <xf numFmtId="0" fontId="2" fillId="40" borderId="13" xfId="56" applyNumberFormat="1" applyFont="1" applyFill="1" applyBorder="1" applyAlignment="1">
      <alignment horizontal="center"/>
    </xf>
    <xf numFmtId="0" fontId="2" fillId="40" borderId="13" xfId="57" applyFont="1" applyFill="1" applyBorder="1" applyAlignment="1">
      <alignment horizontal="center"/>
    </xf>
    <xf numFmtId="14" fontId="2" fillId="40" borderId="13" xfId="59" applyNumberFormat="1" applyFont="1" applyFill="1" applyBorder="1" applyAlignment="1">
      <alignment horizontal="center"/>
    </xf>
    <xf numFmtId="14" fontId="2" fillId="40" borderId="13" xfId="58" applyNumberFormat="1" applyFont="1" applyFill="1" applyBorder="1" applyAlignment="1">
      <alignment horizontal="center"/>
    </xf>
    <xf numFmtId="43" fontId="2" fillId="40" borderId="13" xfId="102" applyFont="1" applyFill="1" applyBorder="1" applyAlignment="1">
      <alignment horizontal="right"/>
    </xf>
    <xf numFmtId="43" fontId="2" fillId="40" borderId="13" xfId="102" applyFont="1" applyFill="1" applyBorder="1" applyAlignment="1">
      <alignment horizontal="left"/>
    </xf>
    <xf numFmtId="0" fontId="2" fillId="40" borderId="0" xfId="0" applyFont="1" applyFill="1"/>
    <xf numFmtId="9" fontId="2" fillId="40" borderId="13" xfId="0" applyNumberFormat="1" applyFont="1" applyFill="1" applyBorder="1" applyAlignment="1">
      <alignment horizontal="center"/>
    </xf>
    <xf numFmtId="49" fontId="64" fillId="0" borderId="0" xfId="0" applyNumberFormat="1" applyFont="1" applyAlignment="1">
      <alignment horizontal="center" vertical="center"/>
    </xf>
    <xf numFmtId="0" fontId="2" fillId="40" borderId="13" xfId="0" applyFont="1" applyFill="1" applyBorder="1" applyAlignment="1">
      <alignment horizontal="center"/>
    </xf>
    <xf numFmtId="0" fontId="2" fillId="43" borderId="13" xfId="0" applyFont="1" applyFill="1" applyBorder="1" applyAlignment="1">
      <alignment horizontal="center"/>
    </xf>
    <xf numFmtId="0" fontId="66" fillId="43" borderId="26" xfId="0" applyFont="1" applyFill="1" applyBorder="1"/>
    <xf numFmtId="0" fontId="23" fillId="43" borderId="31" xfId="0" applyFont="1" applyFill="1" applyBorder="1"/>
    <xf numFmtId="10" fontId="65" fillId="43" borderId="29" xfId="95" applyNumberFormat="1" applyFont="1" applyFill="1" applyBorder="1"/>
    <xf numFmtId="0" fontId="6" fillId="43" borderId="13" xfId="0" applyFont="1" applyFill="1" applyBorder="1" applyAlignment="1">
      <alignment horizontal="center"/>
    </xf>
    <xf numFmtId="0" fontId="6" fillId="42" borderId="13" xfId="0" applyFont="1" applyFill="1" applyBorder="1"/>
    <xf numFmtId="0" fontId="64" fillId="0" borderId="0" xfId="0" applyFont="1" applyAlignment="1">
      <alignment vertical="center"/>
    </xf>
    <xf numFmtId="49" fontId="64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170" fontId="2" fillId="0" borderId="15" xfId="0" applyNumberFormat="1" applyFont="1" applyBorder="1" applyAlignment="1">
      <alignment horizontal="center" wrapText="1"/>
    </xf>
    <xf numFmtId="14" fontId="2" fillId="40" borderId="15" xfId="64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9" fontId="2" fillId="0" borderId="15" xfId="95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70" fillId="41" borderId="41" xfId="0" applyFont="1" applyFill="1" applyBorder="1" applyAlignment="1">
      <alignment horizontal="center" vertical="top" wrapText="1"/>
    </xf>
    <xf numFmtId="49" fontId="70" fillId="40" borderId="42" xfId="0" applyNumberFormat="1" applyFont="1" applyFill="1" applyBorder="1" applyAlignment="1">
      <alignment horizontal="center" vertical="top" wrapText="1"/>
    </xf>
    <xf numFmtId="0" fontId="70" fillId="40" borderId="42" xfId="0" applyFont="1" applyFill="1" applyBorder="1" applyAlignment="1">
      <alignment horizontal="center" vertical="top" wrapText="1"/>
    </xf>
    <xf numFmtId="170" fontId="70" fillId="40" borderId="42" xfId="0" applyNumberFormat="1" applyFont="1" applyFill="1" applyBorder="1" applyAlignment="1">
      <alignment horizontal="center" vertical="top" wrapText="1"/>
    </xf>
    <xf numFmtId="1" fontId="70" fillId="41" borderId="42" xfId="0" applyNumberFormat="1" applyFont="1" applyFill="1" applyBorder="1" applyAlignment="1">
      <alignment horizontal="center" vertical="top" wrapText="1"/>
    </xf>
    <xf numFmtId="0" fontId="71" fillId="41" borderId="42" xfId="0" applyFont="1" applyFill="1" applyBorder="1" applyAlignment="1">
      <alignment horizontal="center" vertical="top" wrapText="1"/>
    </xf>
    <xf numFmtId="0" fontId="70" fillId="41" borderId="42" xfId="0" applyFont="1" applyFill="1" applyBorder="1" applyAlignment="1">
      <alignment horizontal="center" vertical="top" wrapText="1"/>
    </xf>
    <xf numFmtId="0" fontId="70" fillId="41" borderId="43" xfId="0" applyFont="1" applyFill="1" applyBorder="1" applyAlignment="1">
      <alignment horizontal="center" vertical="top" wrapText="1"/>
    </xf>
    <xf numFmtId="0" fontId="2" fillId="0" borderId="44" xfId="0" applyFont="1" applyBorder="1" applyAlignment="1">
      <alignment horizontal="center" wrapText="1"/>
    </xf>
    <xf numFmtId="0" fontId="2" fillId="4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43" fontId="2" fillId="0" borderId="47" xfId="35" applyFont="1" applyBorder="1"/>
    <xf numFmtId="0" fontId="64" fillId="44" borderId="0" xfId="0" applyFont="1" applyFill="1"/>
    <xf numFmtId="0" fontId="72" fillId="44" borderId="0" xfId="0" applyFont="1" applyFill="1"/>
    <xf numFmtId="0" fontId="6" fillId="44" borderId="13" xfId="0" applyFont="1" applyFill="1" applyBorder="1" applyAlignment="1">
      <alignment horizontal="center"/>
    </xf>
    <xf numFmtId="0" fontId="6" fillId="44" borderId="31" xfId="0" applyFont="1" applyFill="1" applyBorder="1" applyAlignment="1">
      <alignment horizontal="center"/>
    </xf>
    <xf numFmtId="49" fontId="6" fillId="44" borderId="48" xfId="0" applyNumberFormat="1" applyFont="1" applyFill="1" applyBorder="1" applyAlignment="1">
      <alignment horizontal="center"/>
    </xf>
    <xf numFmtId="49" fontId="6" fillId="44" borderId="15" xfId="0" applyNumberFormat="1" applyFont="1" applyFill="1" applyBorder="1" applyAlignment="1">
      <alignment horizontal="center"/>
    </xf>
    <xf numFmtId="0" fontId="0" fillId="40" borderId="49" xfId="0" applyFill="1" applyBorder="1"/>
    <xf numFmtId="165" fontId="2" fillId="40" borderId="50" xfId="0" applyNumberFormat="1" applyFont="1" applyFill="1" applyBorder="1"/>
    <xf numFmtId="165" fontId="2" fillId="37" borderId="51" xfId="35" applyNumberFormat="1" applyFont="1" applyFill="1" applyBorder="1"/>
    <xf numFmtId="0" fontId="0" fillId="40" borderId="30" xfId="0" applyFill="1" applyBorder="1"/>
    <xf numFmtId="165" fontId="2" fillId="40" borderId="52" xfId="0" applyNumberFormat="1" applyFont="1" applyFill="1" applyBorder="1"/>
    <xf numFmtId="49" fontId="6" fillId="44" borderId="28" xfId="0" applyNumberFormat="1" applyFont="1" applyFill="1" applyBorder="1" applyAlignment="1">
      <alignment horizontal="center"/>
    </xf>
    <xf numFmtId="43" fontId="0" fillId="37" borderId="29" xfId="0" applyNumberFormat="1" applyFill="1" applyBorder="1"/>
    <xf numFmtId="0" fontId="0" fillId="44" borderId="0" xfId="0" applyFill="1"/>
    <xf numFmtId="165" fontId="63" fillId="44" borderId="0" xfId="0" applyNumberFormat="1" applyFont="1" applyFill="1" applyAlignment="1">
      <alignment horizontal="left"/>
    </xf>
    <xf numFmtId="0" fontId="2" fillId="0" borderId="30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167" fontId="2" fillId="0" borderId="15" xfId="35" applyNumberFormat="1" applyFont="1" applyBorder="1"/>
    <xf numFmtId="43" fontId="6" fillId="37" borderId="29" xfId="0" applyNumberFormat="1" applyFont="1" applyFill="1" applyBorder="1"/>
    <xf numFmtId="168" fontId="6" fillId="37" borderId="29" xfId="95" applyNumberFormat="1" applyFont="1" applyFill="1" applyBorder="1" applyAlignment="1">
      <alignment horizontal="center" wrapText="1"/>
    </xf>
    <xf numFmtId="43" fontId="2" fillId="42" borderId="29" xfId="35" applyFont="1" applyFill="1" applyBorder="1"/>
    <xf numFmtId="10" fontId="0" fillId="0" borderId="0" xfId="95" applyNumberFormat="1" applyFont="1"/>
    <xf numFmtId="10" fontId="6" fillId="37" borderId="0" xfId="95" applyNumberFormat="1" applyFont="1" applyFill="1"/>
    <xf numFmtId="0" fontId="68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20" fillId="5" borderId="13" xfId="69" applyFont="1" applyFill="1" applyBorder="1" applyAlignment="1">
      <alignment horizontal="center"/>
    </xf>
    <xf numFmtId="174" fontId="20" fillId="3" borderId="13" xfId="69" applyNumberFormat="1" applyFont="1" applyFill="1" applyBorder="1" applyAlignment="1">
      <alignment horizontal="center"/>
    </xf>
    <xf numFmtId="174" fontId="20" fillId="4" borderId="13" xfId="69" applyNumberFormat="1" applyFont="1" applyFill="1" applyBorder="1" applyAlignment="1">
      <alignment horizontal="center"/>
    </xf>
  </cellXfs>
  <cellStyles count="227">
    <cellStyle name="20% - Accent1" xfId="1" builtinId="30" customBuiltin="1"/>
    <cellStyle name="20% - Accent1 2" xfId="145" xr:uid="{00000000-0005-0000-0000-000001000000}"/>
    <cellStyle name="20% - Accent1 2 2" xfId="184" xr:uid="{00000000-0005-0000-0000-000002000000}"/>
    <cellStyle name="20% - Accent1 3" xfId="171" xr:uid="{00000000-0005-0000-0000-000003000000}"/>
    <cellStyle name="20% - Accent1 4" xfId="158" xr:uid="{00000000-0005-0000-0000-000004000000}"/>
    <cellStyle name="20% - Accent1 5" xfId="205" xr:uid="{00000000-0005-0000-0000-000005000000}"/>
    <cellStyle name="20% - Accent2" xfId="2" builtinId="34" customBuiltin="1"/>
    <cellStyle name="20% - Accent2 2" xfId="147" xr:uid="{00000000-0005-0000-0000-000007000000}"/>
    <cellStyle name="20% - Accent2 2 2" xfId="186" xr:uid="{00000000-0005-0000-0000-000008000000}"/>
    <cellStyle name="20% - Accent2 3" xfId="173" xr:uid="{00000000-0005-0000-0000-000009000000}"/>
    <cellStyle name="20% - Accent2 4" xfId="160" xr:uid="{00000000-0005-0000-0000-00000A000000}"/>
    <cellStyle name="20% - Accent2 5" xfId="210" xr:uid="{00000000-0005-0000-0000-00000B000000}"/>
    <cellStyle name="20% - Accent3" xfId="3" builtinId="38" customBuiltin="1"/>
    <cellStyle name="20% - Accent3 2" xfId="149" xr:uid="{00000000-0005-0000-0000-00000D000000}"/>
    <cellStyle name="20% - Accent3 2 2" xfId="188" xr:uid="{00000000-0005-0000-0000-00000E000000}"/>
    <cellStyle name="20% - Accent3 3" xfId="175" xr:uid="{00000000-0005-0000-0000-00000F000000}"/>
    <cellStyle name="20% - Accent3 4" xfId="162" xr:uid="{00000000-0005-0000-0000-000010000000}"/>
    <cellStyle name="20% - Accent3 5" xfId="111" xr:uid="{00000000-0005-0000-0000-000011000000}"/>
    <cellStyle name="20% - Accent4" xfId="4" builtinId="42" customBuiltin="1"/>
    <cellStyle name="20% - Accent4 2" xfId="151" xr:uid="{00000000-0005-0000-0000-000013000000}"/>
    <cellStyle name="20% - Accent4 2 2" xfId="190" xr:uid="{00000000-0005-0000-0000-000014000000}"/>
    <cellStyle name="20% - Accent4 3" xfId="177" xr:uid="{00000000-0005-0000-0000-000015000000}"/>
    <cellStyle name="20% - Accent4 4" xfId="164" xr:uid="{00000000-0005-0000-0000-000016000000}"/>
    <cellStyle name="20% - Accent4 5" xfId="225" xr:uid="{00000000-0005-0000-0000-000017000000}"/>
    <cellStyle name="20% - Accent5" xfId="5" builtinId="46" customBuiltin="1"/>
    <cellStyle name="20% - Accent5 2" xfId="153" xr:uid="{00000000-0005-0000-0000-000019000000}"/>
    <cellStyle name="20% - Accent5 2 2" xfId="192" xr:uid="{00000000-0005-0000-0000-00001A000000}"/>
    <cellStyle name="20% - Accent5 3" xfId="179" xr:uid="{00000000-0005-0000-0000-00001B000000}"/>
    <cellStyle name="20% - Accent5 4" xfId="166" xr:uid="{00000000-0005-0000-0000-00001C000000}"/>
    <cellStyle name="20% - Accent5 5" xfId="222" xr:uid="{00000000-0005-0000-0000-00001D000000}"/>
    <cellStyle name="20% - Accent6" xfId="6" builtinId="50" customBuiltin="1"/>
    <cellStyle name="20% - Accent6 2" xfId="155" xr:uid="{00000000-0005-0000-0000-00001F000000}"/>
    <cellStyle name="20% - Accent6 2 2" xfId="194" xr:uid="{00000000-0005-0000-0000-000020000000}"/>
    <cellStyle name="20% - Accent6 3" xfId="181" xr:uid="{00000000-0005-0000-0000-000021000000}"/>
    <cellStyle name="20% - Accent6 4" xfId="168" xr:uid="{00000000-0005-0000-0000-000022000000}"/>
    <cellStyle name="20% - Accent6 5" xfId="209" xr:uid="{00000000-0005-0000-0000-000023000000}"/>
    <cellStyle name="40% - Accent1" xfId="7" builtinId="31" customBuiltin="1"/>
    <cellStyle name="40% - Accent1 2" xfId="146" xr:uid="{00000000-0005-0000-0000-000025000000}"/>
    <cellStyle name="40% - Accent1 2 2" xfId="185" xr:uid="{00000000-0005-0000-0000-000026000000}"/>
    <cellStyle name="40% - Accent1 3" xfId="172" xr:uid="{00000000-0005-0000-0000-000027000000}"/>
    <cellStyle name="40% - Accent1 4" xfId="159" xr:uid="{00000000-0005-0000-0000-000028000000}"/>
    <cellStyle name="40% - Accent1 5" xfId="200" xr:uid="{00000000-0005-0000-0000-000029000000}"/>
    <cellStyle name="40% - Accent2" xfId="8" builtinId="35" customBuiltin="1"/>
    <cellStyle name="40% - Accent2 2" xfId="148" xr:uid="{00000000-0005-0000-0000-00002B000000}"/>
    <cellStyle name="40% - Accent2 2 2" xfId="187" xr:uid="{00000000-0005-0000-0000-00002C000000}"/>
    <cellStyle name="40% - Accent2 3" xfId="174" xr:uid="{00000000-0005-0000-0000-00002D000000}"/>
    <cellStyle name="40% - Accent2 4" xfId="161" xr:uid="{00000000-0005-0000-0000-00002E000000}"/>
    <cellStyle name="40% - Accent2 5" xfId="207" xr:uid="{00000000-0005-0000-0000-00002F000000}"/>
    <cellStyle name="40% - Accent3" xfId="9" builtinId="39" customBuiltin="1"/>
    <cellStyle name="40% - Accent3 2" xfId="150" xr:uid="{00000000-0005-0000-0000-000031000000}"/>
    <cellStyle name="40% - Accent3 2 2" xfId="189" xr:uid="{00000000-0005-0000-0000-000032000000}"/>
    <cellStyle name="40% - Accent3 3" xfId="176" xr:uid="{00000000-0005-0000-0000-000033000000}"/>
    <cellStyle name="40% - Accent3 4" xfId="163" xr:uid="{00000000-0005-0000-0000-000034000000}"/>
    <cellStyle name="40% - Accent3 5" xfId="203" xr:uid="{00000000-0005-0000-0000-000035000000}"/>
    <cellStyle name="40% - Accent4" xfId="10" builtinId="43" customBuiltin="1"/>
    <cellStyle name="40% - Accent4 2" xfId="152" xr:uid="{00000000-0005-0000-0000-000037000000}"/>
    <cellStyle name="40% - Accent4 2 2" xfId="191" xr:uid="{00000000-0005-0000-0000-000038000000}"/>
    <cellStyle name="40% - Accent4 3" xfId="178" xr:uid="{00000000-0005-0000-0000-000039000000}"/>
    <cellStyle name="40% - Accent4 4" xfId="165" xr:uid="{00000000-0005-0000-0000-00003A000000}"/>
    <cellStyle name="40% - Accent4 5" xfId="216" xr:uid="{00000000-0005-0000-0000-00003B000000}"/>
    <cellStyle name="40% - Accent5" xfId="11" builtinId="47" customBuiltin="1"/>
    <cellStyle name="40% - Accent5 2" xfId="154" xr:uid="{00000000-0005-0000-0000-00003D000000}"/>
    <cellStyle name="40% - Accent5 2 2" xfId="193" xr:uid="{00000000-0005-0000-0000-00003E000000}"/>
    <cellStyle name="40% - Accent5 3" xfId="180" xr:uid="{00000000-0005-0000-0000-00003F000000}"/>
    <cellStyle name="40% - Accent5 4" xfId="167" xr:uid="{00000000-0005-0000-0000-000040000000}"/>
    <cellStyle name="40% - Accent5 5" xfId="206" xr:uid="{00000000-0005-0000-0000-000041000000}"/>
    <cellStyle name="40% - Accent6" xfId="12" builtinId="51" customBuiltin="1"/>
    <cellStyle name="40% - Accent6 2" xfId="156" xr:uid="{00000000-0005-0000-0000-000043000000}"/>
    <cellStyle name="40% - Accent6 2 2" xfId="195" xr:uid="{00000000-0005-0000-0000-000044000000}"/>
    <cellStyle name="40% - Accent6 3" xfId="182" xr:uid="{00000000-0005-0000-0000-000045000000}"/>
    <cellStyle name="40% - Accent6 4" xfId="169" xr:uid="{00000000-0005-0000-0000-000046000000}"/>
    <cellStyle name="40% - Accent6 5" xfId="218" xr:uid="{00000000-0005-0000-0000-000047000000}"/>
    <cellStyle name="60% - Accent1" xfId="13" builtinId="32" customBuiltin="1"/>
    <cellStyle name="60% - Accent1 2" xfId="197" xr:uid="{00000000-0005-0000-0000-000049000000}"/>
    <cellStyle name="60% - Accent2" xfId="14" builtinId="36" customBuiltin="1"/>
    <cellStyle name="60% - Accent2 2" xfId="199" xr:uid="{00000000-0005-0000-0000-00004B000000}"/>
    <cellStyle name="60% - Accent3" xfId="15" builtinId="40" customBuiltin="1"/>
    <cellStyle name="60% - Accent3 2" xfId="220" xr:uid="{00000000-0005-0000-0000-00004D000000}"/>
    <cellStyle name="60% - Accent4" xfId="16" builtinId="44" customBuiltin="1"/>
    <cellStyle name="60% - Accent4 2" xfId="212" xr:uid="{00000000-0005-0000-0000-00004F000000}"/>
    <cellStyle name="60% - Accent5" xfId="17" builtinId="48" customBuiltin="1"/>
    <cellStyle name="60% - Accent5 2" xfId="224" xr:uid="{00000000-0005-0000-0000-000051000000}"/>
    <cellStyle name="60% - Accent6" xfId="18" builtinId="52" customBuiltin="1"/>
    <cellStyle name="60% - Accent6 2" xfId="221" xr:uid="{00000000-0005-0000-0000-000053000000}"/>
    <cellStyle name="Accent1" xfId="19" builtinId="29" customBuiltin="1"/>
    <cellStyle name="Accent1 2" xfId="115" xr:uid="{00000000-0005-0000-0000-000055000000}"/>
    <cellStyle name="Accent2" xfId="20" builtinId="33" customBuiltin="1"/>
    <cellStyle name="Accent2 2" xfId="213" xr:uid="{00000000-0005-0000-0000-000057000000}"/>
    <cellStyle name="Accent3" xfId="21" builtinId="37" customBuiltin="1"/>
    <cellStyle name="Accent3 2" xfId="226" xr:uid="{00000000-0005-0000-0000-000059000000}"/>
    <cellStyle name="Accent4" xfId="22" builtinId="41" customBuiltin="1"/>
    <cellStyle name="Accent4 2" xfId="223" xr:uid="{00000000-0005-0000-0000-00005B000000}"/>
    <cellStyle name="Accent5" xfId="23" builtinId="45" customBuiltin="1"/>
    <cellStyle name="Accent5 2" xfId="219" xr:uid="{00000000-0005-0000-0000-00005D000000}"/>
    <cellStyle name="Accent6" xfId="24" builtinId="49" customBuiltin="1"/>
    <cellStyle name="Accent6 2" xfId="215" xr:uid="{00000000-0005-0000-0000-00005F000000}"/>
    <cellStyle name="Bad" xfId="25" builtinId="27" customBuiltin="1"/>
    <cellStyle name="Bad 2" xfId="105" xr:uid="{00000000-0005-0000-0000-000061000000}"/>
    <cellStyle name="Brand Align Left Text" xfId="26" xr:uid="{00000000-0005-0000-0000-000062000000}"/>
    <cellStyle name="Brand Default" xfId="27" xr:uid="{00000000-0005-0000-0000-000063000000}"/>
    <cellStyle name="Brand Percent" xfId="28" xr:uid="{00000000-0005-0000-0000-000064000000}"/>
    <cellStyle name="Brand Source" xfId="29" xr:uid="{00000000-0005-0000-0000-000065000000}"/>
    <cellStyle name="Brand Subtitle with Underline" xfId="30" xr:uid="{00000000-0005-0000-0000-000066000000}"/>
    <cellStyle name="Brand Subtitle without Underline" xfId="31" xr:uid="{00000000-0005-0000-0000-000067000000}"/>
    <cellStyle name="Brand Title" xfId="32" xr:uid="{00000000-0005-0000-0000-000068000000}"/>
    <cellStyle name="Calculation" xfId="33" builtinId="22" customBuiltin="1"/>
    <cellStyle name="Calculation 2" xfId="114" xr:uid="{00000000-0005-0000-0000-00006A000000}"/>
    <cellStyle name="Check Cell" xfId="34" builtinId="23" customBuiltin="1"/>
    <cellStyle name="Check Cell 2" xfId="109" xr:uid="{00000000-0005-0000-0000-00006C000000}"/>
    <cellStyle name="Comma" xfId="35" builtinId="3"/>
    <cellStyle name="Comma 2" xfId="102" xr:uid="{00000000-0005-0000-0000-00006E000000}"/>
    <cellStyle name="Comma 3" xfId="116" xr:uid="{00000000-0005-0000-0000-00006F000000}"/>
    <cellStyle name="Explanatory Text" xfId="36" builtinId="53" customBuiltin="1"/>
    <cellStyle name="Explanatory Text 2" xfId="211" xr:uid="{00000000-0005-0000-0000-000071000000}"/>
    <cellStyle name="Good" xfId="37" builtinId="26" customBuiltin="1"/>
    <cellStyle name="Good 2" xfId="202" xr:uid="{00000000-0005-0000-0000-000073000000}"/>
    <cellStyle name="Heading 1" xfId="38" builtinId="16" customBuiltin="1"/>
    <cellStyle name="Heading 1 2" xfId="214" xr:uid="{00000000-0005-0000-0000-000075000000}"/>
    <cellStyle name="Heading 2" xfId="39" builtinId="17" customBuiltin="1"/>
    <cellStyle name="Heading 2 2" xfId="108" xr:uid="{00000000-0005-0000-0000-000077000000}"/>
    <cellStyle name="Heading 3" xfId="40" builtinId="18" customBuiltin="1"/>
    <cellStyle name="Heading 3 2" xfId="204" xr:uid="{00000000-0005-0000-0000-000079000000}"/>
    <cellStyle name="Heading 4" xfId="41" builtinId="19" customBuiltin="1"/>
    <cellStyle name="Heading 4 2" xfId="113" xr:uid="{00000000-0005-0000-0000-00007B000000}"/>
    <cellStyle name="Input" xfId="42" builtinId="20" customBuiltin="1"/>
    <cellStyle name="Input 2" xfId="110" xr:uid="{00000000-0005-0000-0000-00007D000000}"/>
    <cellStyle name="Linked Cell" xfId="43" builtinId="24" customBuiltin="1"/>
    <cellStyle name="Linked Cell 2" xfId="201" xr:uid="{00000000-0005-0000-0000-00007F000000}"/>
    <cellStyle name="Neutral" xfId="44" builtinId="28" customBuiltin="1"/>
    <cellStyle name="Neutral 2" xfId="107" xr:uid="{00000000-0005-0000-0000-000081000000}"/>
    <cellStyle name="Normal" xfId="0" builtinId="0"/>
    <cellStyle name="Normal 2" xfId="144" xr:uid="{00000000-0005-0000-0000-000083000000}"/>
    <cellStyle name="Normal 2 10" xfId="45" xr:uid="{00000000-0005-0000-0000-000084000000}"/>
    <cellStyle name="Normal 2 10 2" xfId="117" xr:uid="{00000000-0005-0000-0000-000085000000}"/>
    <cellStyle name="Normal 2 11" xfId="46" xr:uid="{00000000-0005-0000-0000-000086000000}"/>
    <cellStyle name="Normal 2 11 2" xfId="118" xr:uid="{00000000-0005-0000-0000-000087000000}"/>
    <cellStyle name="Normal 2 12" xfId="47" xr:uid="{00000000-0005-0000-0000-000088000000}"/>
    <cellStyle name="Normal 2 12 2" xfId="119" xr:uid="{00000000-0005-0000-0000-000089000000}"/>
    <cellStyle name="Normal 2 13" xfId="48" xr:uid="{00000000-0005-0000-0000-00008A000000}"/>
    <cellStyle name="Normal 2 13 2" xfId="120" xr:uid="{00000000-0005-0000-0000-00008B000000}"/>
    <cellStyle name="Normal 2 14" xfId="49" xr:uid="{00000000-0005-0000-0000-00008C000000}"/>
    <cellStyle name="Normal 2 14 2" xfId="121" xr:uid="{00000000-0005-0000-0000-00008D000000}"/>
    <cellStyle name="Normal 2 15" xfId="50" xr:uid="{00000000-0005-0000-0000-00008E000000}"/>
    <cellStyle name="Normal 2 15 2" xfId="122" xr:uid="{00000000-0005-0000-0000-00008F000000}"/>
    <cellStyle name="Normal 2 16" xfId="51" xr:uid="{00000000-0005-0000-0000-000090000000}"/>
    <cellStyle name="Normal 2 16 2" xfId="123" xr:uid="{00000000-0005-0000-0000-000091000000}"/>
    <cellStyle name="Normal 2 17" xfId="52" xr:uid="{00000000-0005-0000-0000-000092000000}"/>
    <cellStyle name="Normal 2 17 2" xfId="124" xr:uid="{00000000-0005-0000-0000-000093000000}"/>
    <cellStyle name="Normal 2 18" xfId="53" xr:uid="{00000000-0005-0000-0000-000094000000}"/>
    <cellStyle name="Normal 2 18 2" xfId="125" xr:uid="{00000000-0005-0000-0000-000095000000}"/>
    <cellStyle name="Normal 2 19" xfId="54" xr:uid="{00000000-0005-0000-0000-000096000000}"/>
    <cellStyle name="Normal 2 19 2" xfId="126" xr:uid="{00000000-0005-0000-0000-000097000000}"/>
    <cellStyle name="Normal 2 2" xfId="55" xr:uid="{00000000-0005-0000-0000-000098000000}"/>
    <cellStyle name="Normal 2 2 2" xfId="127" xr:uid="{00000000-0005-0000-0000-000099000000}"/>
    <cellStyle name="Normal 2 20" xfId="56" xr:uid="{00000000-0005-0000-0000-00009A000000}"/>
    <cellStyle name="Normal 2 20 2" xfId="128" xr:uid="{00000000-0005-0000-0000-00009B000000}"/>
    <cellStyle name="Normal 2 21" xfId="57" xr:uid="{00000000-0005-0000-0000-00009C000000}"/>
    <cellStyle name="Normal 2 21 2" xfId="129" xr:uid="{00000000-0005-0000-0000-00009D000000}"/>
    <cellStyle name="Normal 2 22" xfId="58" xr:uid="{00000000-0005-0000-0000-00009E000000}"/>
    <cellStyle name="Normal 2 22 2" xfId="130" xr:uid="{00000000-0005-0000-0000-00009F000000}"/>
    <cellStyle name="Normal 2 23" xfId="59" xr:uid="{00000000-0005-0000-0000-0000A0000000}"/>
    <cellStyle name="Normal 2 23 2" xfId="131" xr:uid="{00000000-0005-0000-0000-0000A1000000}"/>
    <cellStyle name="Normal 2 24" xfId="60" xr:uid="{00000000-0005-0000-0000-0000A2000000}"/>
    <cellStyle name="Normal 2 24 2" xfId="132" xr:uid="{00000000-0005-0000-0000-0000A3000000}"/>
    <cellStyle name="Normal 2 25" xfId="61" xr:uid="{00000000-0005-0000-0000-0000A4000000}"/>
    <cellStyle name="Normal 2 25 2" xfId="133" xr:uid="{00000000-0005-0000-0000-0000A5000000}"/>
    <cellStyle name="Normal 2 3" xfId="62" xr:uid="{00000000-0005-0000-0000-0000A6000000}"/>
    <cellStyle name="Normal 2 3 2" xfId="134" xr:uid="{00000000-0005-0000-0000-0000A7000000}"/>
    <cellStyle name="Normal 2 4" xfId="63" xr:uid="{00000000-0005-0000-0000-0000A8000000}"/>
    <cellStyle name="Normal 2 4 2" xfId="135" xr:uid="{00000000-0005-0000-0000-0000A9000000}"/>
    <cellStyle name="Normal 2 5" xfId="64" xr:uid="{00000000-0005-0000-0000-0000AA000000}"/>
    <cellStyle name="Normal 2 5 2" xfId="136" xr:uid="{00000000-0005-0000-0000-0000AB000000}"/>
    <cellStyle name="Normal 2 6" xfId="65" xr:uid="{00000000-0005-0000-0000-0000AC000000}"/>
    <cellStyle name="Normal 2 6 2" xfId="137" xr:uid="{00000000-0005-0000-0000-0000AD000000}"/>
    <cellStyle name="Normal 2 7" xfId="66" xr:uid="{00000000-0005-0000-0000-0000AE000000}"/>
    <cellStyle name="Normal 2 7 2" xfId="138" xr:uid="{00000000-0005-0000-0000-0000AF000000}"/>
    <cellStyle name="Normal 2 8" xfId="67" xr:uid="{00000000-0005-0000-0000-0000B0000000}"/>
    <cellStyle name="Normal 2 8 2" xfId="139" xr:uid="{00000000-0005-0000-0000-0000B1000000}"/>
    <cellStyle name="Normal 2 9" xfId="68" xr:uid="{00000000-0005-0000-0000-0000B2000000}"/>
    <cellStyle name="Normal 2 9 2" xfId="140" xr:uid="{00000000-0005-0000-0000-0000B3000000}"/>
    <cellStyle name="Normal 3" xfId="157" xr:uid="{00000000-0005-0000-0000-0000B4000000}"/>
    <cellStyle name="Normal 3 2" xfId="196" xr:uid="{00000000-0005-0000-0000-0000B5000000}"/>
    <cellStyle name="Normal 4" xfId="170" xr:uid="{00000000-0005-0000-0000-0000B6000000}"/>
    <cellStyle name="Normal 5" xfId="103" xr:uid="{00000000-0005-0000-0000-0000B7000000}"/>
    <cellStyle name="Normal_โปรแกรมคำนวณเบี้ยฯ" xfId="69" xr:uid="{00000000-0005-0000-0000-0000B8000000}"/>
    <cellStyle name="Note 10" xfId="70" xr:uid="{00000000-0005-0000-0000-0000B9000000}"/>
    <cellStyle name="Note 11" xfId="71" xr:uid="{00000000-0005-0000-0000-0000BA000000}"/>
    <cellStyle name="Note 12" xfId="72" xr:uid="{00000000-0005-0000-0000-0000BB000000}"/>
    <cellStyle name="Note 13" xfId="73" xr:uid="{00000000-0005-0000-0000-0000BC000000}"/>
    <cellStyle name="Note 14" xfId="74" xr:uid="{00000000-0005-0000-0000-0000BD000000}"/>
    <cellStyle name="Note 15" xfId="75" xr:uid="{00000000-0005-0000-0000-0000BE000000}"/>
    <cellStyle name="Note 16" xfId="76" xr:uid="{00000000-0005-0000-0000-0000BF000000}"/>
    <cellStyle name="Note 17" xfId="77" xr:uid="{00000000-0005-0000-0000-0000C0000000}"/>
    <cellStyle name="Note 18" xfId="78" xr:uid="{00000000-0005-0000-0000-0000C1000000}"/>
    <cellStyle name="Note 19" xfId="79" xr:uid="{00000000-0005-0000-0000-0000C2000000}"/>
    <cellStyle name="Note 2" xfId="80" xr:uid="{00000000-0005-0000-0000-0000C3000000}"/>
    <cellStyle name="Note 2 2" xfId="183" xr:uid="{00000000-0005-0000-0000-0000C4000000}"/>
    <cellStyle name="Note 20" xfId="81" xr:uid="{00000000-0005-0000-0000-0000C5000000}"/>
    <cellStyle name="Note 21" xfId="82" xr:uid="{00000000-0005-0000-0000-0000C6000000}"/>
    <cellStyle name="Note 22" xfId="83" xr:uid="{00000000-0005-0000-0000-0000C7000000}"/>
    <cellStyle name="Note 23" xfId="84" xr:uid="{00000000-0005-0000-0000-0000C8000000}"/>
    <cellStyle name="Note 24" xfId="85" xr:uid="{00000000-0005-0000-0000-0000C9000000}"/>
    <cellStyle name="Note 25" xfId="86" xr:uid="{00000000-0005-0000-0000-0000CA000000}"/>
    <cellStyle name="Note 26" xfId="112" xr:uid="{00000000-0005-0000-0000-0000CB000000}"/>
    <cellStyle name="Note 3" xfId="87" xr:uid="{00000000-0005-0000-0000-0000CC000000}"/>
    <cellStyle name="Note 4" xfId="88" xr:uid="{00000000-0005-0000-0000-0000CD000000}"/>
    <cellStyle name="Note 5" xfId="89" xr:uid="{00000000-0005-0000-0000-0000CE000000}"/>
    <cellStyle name="Note 6" xfId="90" xr:uid="{00000000-0005-0000-0000-0000CF000000}"/>
    <cellStyle name="Note 7" xfId="91" xr:uid="{00000000-0005-0000-0000-0000D0000000}"/>
    <cellStyle name="Note 8" xfId="92" xr:uid="{00000000-0005-0000-0000-0000D1000000}"/>
    <cellStyle name="Note 9" xfId="93" xr:uid="{00000000-0005-0000-0000-0000D2000000}"/>
    <cellStyle name="Output" xfId="94" builtinId="21" customBuiltin="1"/>
    <cellStyle name="Output 2" xfId="106" xr:uid="{00000000-0005-0000-0000-0000D4000000}"/>
    <cellStyle name="Percent" xfId="95" builtinId="5"/>
    <cellStyle name="Percent 2" xfId="142" xr:uid="{00000000-0005-0000-0000-0000D6000000}"/>
    <cellStyle name="Percent 3" xfId="141" xr:uid="{00000000-0005-0000-0000-0000D7000000}"/>
    <cellStyle name="PSChar" xfId="96" xr:uid="{00000000-0005-0000-0000-0000D8000000}"/>
    <cellStyle name="PSDate" xfId="97" xr:uid="{00000000-0005-0000-0000-0000D9000000}"/>
    <cellStyle name="Title" xfId="98" builtinId="15" customBuiltin="1"/>
    <cellStyle name="Title 2" xfId="143" xr:uid="{00000000-0005-0000-0000-0000DB000000}"/>
    <cellStyle name="Title 3" xfId="104" xr:uid="{00000000-0005-0000-0000-0000DC000000}"/>
    <cellStyle name="Title 3 2" xfId="217" xr:uid="{00000000-0005-0000-0000-0000DD000000}"/>
    <cellStyle name="Total" xfId="99" builtinId="25" customBuiltin="1"/>
    <cellStyle name="Total 2" xfId="208" xr:uid="{00000000-0005-0000-0000-0000DF000000}"/>
    <cellStyle name="Warning Text" xfId="100" builtinId="11" customBuiltin="1"/>
    <cellStyle name="Warning Text 2" xfId="198" xr:uid="{00000000-0005-0000-0000-0000E1000000}"/>
    <cellStyle name="표준_991026" xfId="101" xr:uid="{00000000-0005-0000-0000-0000E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A497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7B0A14"/>
      <rgbColor rgb="00FFC799"/>
      <rgbColor rgb="00BF0509"/>
      <rgbColor rgb="00FEAA66"/>
      <rgbColor rgb="00FD8B8B"/>
      <rgbColor rgb="00FED8D6"/>
      <rgbColor rgb="00FE7200"/>
      <rgbColor rgb="00D4510A"/>
      <rgbColor rgb="007B0A14"/>
      <rgbColor rgb="00FFC799"/>
      <rgbColor rgb="00BF0509"/>
      <rgbColor rgb="00FEAA66"/>
      <rgbColor rgb="00FD8B8B"/>
      <rgbColor rgb="00FED8D6"/>
      <rgbColor rgb="00FE7200"/>
      <rgbColor rgb="00D4510A"/>
      <rgbColor rgb="0000CCFF"/>
      <rgbColor rgb="00AFCC0D"/>
      <rgbColor rgb="003DA8D5"/>
      <rgbColor rgb="008D9C00"/>
      <rgbColor rgb="00DFEB9E"/>
      <rgbColor rgb="00707014"/>
      <rgbColor rgb="002666A6"/>
      <rgbColor rgb="00D8EEF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121920</xdr:rowOff>
        </xdr:from>
        <xdr:to>
          <xdr:col>7</xdr:col>
          <xdr:colOff>1203960</xdr:colOff>
          <xdr:row>47</xdr:row>
          <xdr:rowOff>121920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59F3F51F-0484-4901-B4F2-2E3663BDD8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อธิบาย พม.พส.พว.'!$B$4:$D$12" spid="_x0000_s53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2880" y="5044440"/>
              <a:ext cx="5859780" cy="3352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48</xdr:row>
          <xdr:rowOff>144780</xdr:rowOff>
        </xdr:from>
        <xdr:to>
          <xdr:col>7</xdr:col>
          <xdr:colOff>1219200</xdr:colOff>
          <xdr:row>75</xdr:row>
          <xdr:rowOff>121920</xdr:rowOff>
        </xdr:to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038EED8A-6F60-48E1-88D4-099554D743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2]อธิบาย พม.พส.พว.'!$B$14:$D$25" spid="_x0000_s537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0500" y="8587740"/>
              <a:ext cx="5867400" cy="450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19</xdr:col>
      <xdr:colOff>193183</xdr:colOff>
      <xdr:row>53</xdr:row>
      <xdr:rowOff>6993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74DE8-662C-45D9-8026-06DD8ABE7E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649" t="22851" r="25518" b="9743"/>
        <a:stretch/>
      </xdr:blipFill>
      <xdr:spPr>
        <a:xfrm>
          <a:off x="0" y="1"/>
          <a:ext cx="11730507" cy="9108062"/>
        </a:xfrm>
        <a:prstGeom prst="rect">
          <a:avLst/>
        </a:prstGeom>
      </xdr:spPr>
    </xdr:pic>
    <xdr:clientData/>
  </xdr:twoCellAnchor>
  <xdr:twoCellAnchor>
    <xdr:from>
      <xdr:col>8</xdr:col>
      <xdr:colOff>536620</xdr:colOff>
      <xdr:row>17</xdr:row>
      <xdr:rowOff>150253</xdr:rowOff>
    </xdr:from>
    <xdr:to>
      <xdr:col>13</xdr:col>
      <xdr:colOff>139522</xdr:colOff>
      <xdr:row>22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4A7AA4A-CC50-4984-9CBA-813F1D96D088}"/>
            </a:ext>
          </a:extLst>
        </xdr:cNvPr>
        <xdr:cNvSpPr/>
      </xdr:nvSpPr>
      <xdr:spPr>
        <a:xfrm>
          <a:off x="5344733" y="3069464"/>
          <a:ext cx="2661634" cy="70833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375632</xdr:colOff>
      <xdr:row>16</xdr:row>
      <xdr:rowOff>32197</xdr:rowOff>
    </xdr:from>
    <xdr:to>
      <xdr:col>16</xdr:col>
      <xdr:colOff>397098</xdr:colOff>
      <xdr:row>18</xdr:row>
      <xdr:rowOff>85860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1744310A-E681-4809-8AB7-956DB7C77E45}"/>
            </a:ext>
          </a:extLst>
        </xdr:cNvPr>
        <xdr:cNvSpPr/>
      </xdr:nvSpPr>
      <xdr:spPr>
        <a:xfrm>
          <a:off x="8854224" y="2779690"/>
          <a:ext cx="1244959" cy="397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128788</xdr:colOff>
          <xdr:row>54</xdr:row>
          <xdr:rowOff>160986</xdr:rowOff>
        </xdr:from>
        <xdr:to>
          <xdr:col>20</xdr:col>
          <xdr:colOff>410729</xdr:colOff>
          <xdr:row>67</xdr:row>
          <xdr:rowOff>37779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A8CCEC76-4B43-421F-B35F-337D8098B5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2]อัตราคิดลด!$B$2:$C$6" spid="_x0000_s619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995633" y="9433775"/>
              <a:ext cx="4564166" cy="21520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18</xdr:col>
      <xdr:colOff>214649</xdr:colOff>
      <xdr:row>15</xdr:row>
      <xdr:rowOff>53661</xdr:rowOff>
    </xdr:from>
    <xdr:to>
      <xdr:col>21</xdr:col>
      <xdr:colOff>403456</xdr:colOff>
      <xdr:row>19</xdr:row>
      <xdr:rowOff>116661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239CC9-D21A-40D2-8A37-FF041794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40226" y="2629436"/>
          <a:ext cx="2024047" cy="7498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7</xdr:row>
      <xdr:rowOff>101600</xdr:rowOff>
    </xdr:from>
    <xdr:to>
      <xdr:col>2</xdr:col>
      <xdr:colOff>1041400</xdr:colOff>
      <xdr:row>18</xdr:row>
      <xdr:rowOff>63500</xdr:rowOff>
    </xdr:to>
    <xdr:pic>
      <xdr:nvPicPr>
        <xdr:cNvPr id="20717" name="Picture 1">
          <a:extLst>
            <a:ext uri="{FF2B5EF4-FFF2-40B4-BE49-F238E27FC236}">
              <a16:creationId xmlns:a16="http://schemas.microsoft.com/office/drawing/2014/main" id="{6EBC6FD1-09B1-441F-9771-F32C233F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1403350"/>
          <a:ext cx="3816350" cy="170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419101</xdr:colOff>
      <xdr:row>16</xdr:row>
      <xdr:rowOff>114300</xdr:rowOff>
    </xdr:from>
    <xdr:to>
      <xdr:col>2</xdr:col>
      <xdr:colOff>996951</xdr:colOff>
      <xdr:row>18</xdr:row>
      <xdr:rowOff>79444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0D36B1F-0A53-4F11-A2B6-D19CBFE8A864}"/>
            </a:ext>
          </a:extLst>
        </xdr:cNvPr>
        <xdr:cNvSpPr/>
      </xdr:nvSpPr>
      <xdr:spPr>
        <a:xfrm>
          <a:off x="3381376" y="2895600"/>
          <a:ext cx="552450" cy="295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457200</xdr:colOff>
      <xdr:row>20</xdr:row>
      <xdr:rowOff>25400</xdr:rowOff>
    </xdr:from>
    <xdr:to>
      <xdr:col>2</xdr:col>
      <xdr:colOff>209550</xdr:colOff>
      <xdr:row>33</xdr:row>
      <xdr:rowOff>120650</xdr:rowOff>
    </xdr:to>
    <xdr:pic>
      <xdr:nvPicPr>
        <xdr:cNvPr id="20719" name="Picture 2">
          <a:extLst>
            <a:ext uri="{FF2B5EF4-FFF2-40B4-BE49-F238E27FC236}">
              <a16:creationId xmlns:a16="http://schemas.microsoft.com/office/drawing/2014/main" id="{BDB1C8B9-F16E-4AAA-80C6-868A3181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390900"/>
          <a:ext cx="2876550" cy="21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2114550</xdr:colOff>
      <xdr:row>29</xdr:row>
      <xdr:rowOff>57150</xdr:rowOff>
    </xdr:from>
    <xdr:to>
      <xdr:col>2</xdr:col>
      <xdr:colOff>149451</xdr:colOff>
      <xdr:row>30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20EBCF10-6A34-43FA-B1E8-5F06E7708CB9}"/>
            </a:ext>
          </a:extLst>
        </xdr:cNvPr>
        <xdr:cNvSpPr/>
      </xdr:nvSpPr>
      <xdr:spPr>
        <a:xfrm>
          <a:off x="2019300" y="4429125"/>
          <a:ext cx="1104900" cy="142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628650</xdr:colOff>
      <xdr:row>38</xdr:row>
      <xdr:rowOff>6350</xdr:rowOff>
    </xdr:from>
    <xdr:to>
      <xdr:col>1</xdr:col>
      <xdr:colOff>120650</xdr:colOff>
      <xdr:row>69</xdr:row>
      <xdr:rowOff>38100</xdr:rowOff>
    </xdr:to>
    <xdr:pic>
      <xdr:nvPicPr>
        <xdr:cNvPr id="20721" name="Picture 12">
          <a:extLst>
            <a:ext uri="{FF2B5EF4-FFF2-40B4-BE49-F238E27FC236}">
              <a16:creationId xmlns:a16="http://schemas.microsoft.com/office/drawing/2014/main" id="{04A802DF-DBA2-4C30-A224-D5FD1694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229350"/>
          <a:ext cx="1676400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187325</xdr:colOff>
      <xdr:row>18</xdr:row>
      <xdr:rowOff>76200</xdr:rowOff>
    </xdr:from>
    <xdr:to>
      <xdr:col>2</xdr:col>
      <xdr:colOff>466725</xdr:colOff>
      <xdr:row>29</xdr:row>
      <xdr:rowOff>95250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A450FC22-0E78-49DA-AA94-7D135B87A1CC}"/>
            </a:ext>
          </a:extLst>
        </xdr:cNvPr>
        <xdr:cNvCxnSpPr/>
      </xdr:nvCxnSpPr>
      <xdr:spPr>
        <a:xfrm flipH="1">
          <a:off x="2266950" y="2667000"/>
          <a:ext cx="1162050" cy="180022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93</xdr:row>
      <xdr:rowOff>83820</xdr:rowOff>
    </xdr:from>
    <xdr:to>
      <xdr:col>3</xdr:col>
      <xdr:colOff>247650</xdr:colOff>
      <xdr:row>111</xdr:row>
      <xdr:rowOff>147320</xdr:rowOff>
    </xdr:to>
    <xdr:pic>
      <xdr:nvPicPr>
        <xdr:cNvPr id="20723" name="Picture 19">
          <a:extLst>
            <a:ext uri="{FF2B5EF4-FFF2-40B4-BE49-F238E27FC236}">
              <a16:creationId xmlns:a16="http://schemas.microsoft.com/office/drawing/2014/main" id="{03577E32-75A4-4FBD-99F0-EA9605B6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87700"/>
          <a:ext cx="5467350" cy="308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haigia.com/DOCUME~1/THANIS~1.TH/LOCALS~1/Temp/notesC9812B/IAS19%20-%20Th%20G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/Desktop/&#3648;&#3591;&#3636;&#3609;&#3594;&#3604;&#3648;&#3594;&#3618;/GL/&#3588;&#3641;&#3656;&#3610;&#3633;&#3597;&#3594;&#3637;-&#3611;&#3619;&#3638;&#3585;&#3625;&#3634;&#3614;&#3637;&#3656;&#3627;&#3609;&#3636;&#3591;&#3649;&#3621;&#3657;&#36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lan_Rules"/>
      <sheetName val="Database"/>
      <sheetName val="Para_Assumption"/>
      <sheetName val="Mult_Decrement"/>
      <sheetName val="Val_Result"/>
      <sheetName val="Val_Ind"/>
      <sheetName val="Summary"/>
      <sheetName val="Sensitivity Tes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 t="str">
            <v>MGM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บัญชี"/>
      <sheetName val="ขอรหัสบัญชีเพิ่ม"/>
      <sheetName val="คู่บัญชี (2)"/>
      <sheetName val="Sheet4"/>
      <sheetName val="พส-พม."/>
      <sheetName val="พม."/>
      <sheetName val="พม.เปลี่ยนเป็นพส."/>
      <sheetName val="อธิบาย พม.พส.พว."/>
      <sheetName val="Sheet1"/>
      <sheetName val="อธิบาย พส-พม"/>
      <sheetName val="อธิบาย อัตราขึ้นเงินเดือน"/>
      <sheetName val="อธิบาย อัตราขึ้นเงินเดือน (2)"/>
      <sheetName val="อัตราการหมุน"/>
      <sheetName val="Sheet5"/>
      <sheetName val="อัตราคิดล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T40"/>
  <sheetViews>
    <sheetView showGridLines="0" tabSelected="1" zoomScaleNormal="100" workbookViewId="0">
      <selection activeCell="J14" sqref="J14"/>
    </sheetView>
  </sheetViews>
  <sheetFormatPr defaultColWidth="9.21875" defaultRowHeight="13.2"/>
  <cols>
    <col min="1" max="1" width="2.21875" style="97" customWidth="1"/>
    <col min="2" max="2" width="6.77734375" style="86" customWidth="1"/>
    <col min="3" max="3" width="11.77734375" style="95" customWidth="1"/>
    <col min="4" max="4" width="5.77734375" style="115" customWidth="1"/>
    <col min="5" max="5" width="16.21875" style="121" customWidth="1"/>
    <col min="6" max="6" width="13.5546875" style="121" customWidth="1"/>
    <col min="7" max="7" width="14.21875" style="86" customWidth="1"/>
    <col min="8" max="8" width="38.77734375" style="86" customWidth="1"/>
    <col min="9" max="9" width="13.44140625" style="108" customWidth="1"/>
    <col min="10" max="10" width="8.5546875" style="115" customWidth="1"/>
    <col min="11" max="11" width="18.44140625" style="86" customWidth="1"/>
    <col min="12" max="12" width="14.44140625" style="86" customWidth="1"/>
    <col min="13" max="13" width="12.21875" style="86" customWidth="1"/>
    <col min="14" max="14" width="13.5546875" style="115" customWidth="1"/>
    <col min="15" max="16" width="17.77734375" style="86" customWidth="1"/>
    <col min="17" max="17" width="19.21875" style="86" customWidth="1"/>
    <col min="18" max="18" width="18.77734375" style="86" customWidth="1"/>
    <col min="19" max="19" width="15.21875" style="86" customWidth="1"/>
    <col min="20" max="20" width="16.5546875" style="123" bestFit="1" customWidth="1"/>
    <col min="21" max="16384" width="9.21875" style="123"/>
  </cols>
  <sheetData>
    <row r="1" spans="1:20" ht="46.2">
      <c r="A1" s="214" t="s">
        <v>293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20" ht="25.8">
      <c r="A2" s="213" t="s">
        <v>303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1:20" ht="25.8">
      <c r="A3" s="213" t="s">
        <v>302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</row>
    <row r="4" spans="1:20" ht="27.75" customHeight="1">
      <c r="A4" s="167" t="s">
        <v>48</v>
      </c>
    </row>
    <row r="5" spans="1:20" ht="27" customHeight="1">
      <c r="B5" s="157"/>
      <c r="C5" s="168" t="s">
        <v>95</v>
      </c>
    </row>
    <row r="6" spans="1:20" ht="39" customHeight="1" thickBot="1">
      <c r="B6" s="123"/>
      <c r="C6" s="159" t="s">
        <v>20</v>
      </c>
      <c r="D6" s="159" t="s">
        <v>21</v>
      </c>
      <c r="E6" s="159" t="s">
        <v>22</v>
      </c>
      <c r="F6" s="159" t="s">
        <v>23</v>
      </c>
      <c r="G6" s="159" t="s">
        <v>24</v>
      </c>
      <c r="H6" s="159" t="s">
        <v>25</v>
      </c>
      <c r="I6" s="159" t="s">
        <v>26</v>
      </c>
      <c r="J6" s="159" t="s">
        <v>27</v>
      </c>
      <c r="K6" s="159" t="s">
        <v>28</v>
      </c>
      <c r="L6" s="159" t="s">
        <v>29</v>
      </c>
      <c r="M6" s="159" t="s">
        <v>295</v>
      </c>
      <c r="N6" s="159" t="s">
        <v>296</v>
      </c>
      <c r="O6" s="159" t="s">
        <v>297</v>
      </c>
      <c r="P6" s="159" t="s">
        <v>298</v>
      </c>
      <c r="Q6" s="159" t="s">
        <v>299</v>
      </c>
      <c r="R6" s="159" t="s">
        <v>300</v>
      </c>
      <c r="S6" s="159" t="s">
        <v>301</v>
      </c>
    </row>
    <row r="7" spans="1:20" s="170" customFormat="1" ht="69.599999999999994" thickBot="1">
      <c r="A7" s="169"/>
      <c r="B7" s="178" t="s">
        <v>43</v>
      </c>
      <c r="C7" s="179" t="s">
        <v>49</v>
      </c>
      <c r="D7" s="180" t="s">
        <v>50</v>
      </c>
      <c r="E7" s="181" t="s">
        <v>307</v>
      </c>
      <c r="F7" s="181" t="s">
        <v>82</v>
      </c>
      <c r="G7" s="180" t="s">
        <v>51</v>
      </c>
      <c r="H7" s="180" t="s">
        <v>52</v>
      </c>
      <c r="I7" s="182" t="s">
        <v>53</v>
      </c>
      <c r="J7" s="183" t="s">
        <v>54</v>
      </c>
      <c r="K7" s="183" t="s">
        <v>42</v>
      </c>
      <c r="L7" s="184" t="s">
        <v>41</v>
      </c>
      <c r="M7" s="183" t="s">
        <v>36</v>
      </c>
      <c r="N7" s="180" t="s">
        <v>83</v>
      </c>
      <c r="O7" s="184" t="s">
        <v>37</v>
      </c>
      <c r="P7" s="184" t="s">
        <v>38</v>
      </c>
      <c r="Q7" s="184" t="s">
        <v>39</v>
      </c>
      <c r="R7" s="183" t="s">
        <v>292</v>
      </c>
      <c r="S7" s="185" t="s">
        <v>40</v>
      </c>
    </row>
    <row r="8" spans="1:20" s="105" customFormat="1" ht="16.5" customHeight="1" thickBot="1">
      <c r="A8" s="124"/>
      <c r="B8" s="186"/>
      <c r="C8" s="172"/>
      <c r="D8" s="171"/>
      <c r="E8" s="173"/>
      <c r="F8" s="173"/>
      <c r="G8" s="171" t="s">
        <v>0</v>
      </c>
      <c r="H8" s="171" t="s">
        <v>291</v>
      </c>
      <c r="I8" s="174">
        <v>44469</v>
      </c>
      <c r="J8" s="175"/>
      <c r="K8" s="205"/>
      <c r="L8" s="209" t="e">
        <f>YieldCurve!F58/100</f>
        <v>#N/A</v>
      </c>
      <c r="M8" s="206" t="s">
        <v>30</v>
      </c>
      <c r="N8" s="171"/>
      <c r="O8" s="176"/>
      <c r="P8" s="171"/>
      <c r="Q8" s="177"/>
      <c r="R8" s="177"/>
      <c r="S8" s="187">
        <v>60</v>
      </c>
    </row>
    <row r="9" spans="1:20" ht="16.5" customHeight="1">
      <c r="A9" s="127"/>
      <c r="B9" s="188"/>
      <c r="C9" s="151"/>
      <c r="D9" s="152"/>
      <c r="E9" s="153"/>
      <c r="F9" s="154"/>
      <c r="G9" s="155"/>
      <c r="H9" s="156"/>
      <c r="I9" s="87">
        <f>YEAR($I$8)-YEAR(E9)+ROUND(IF(MONTH($I$8)&gt;MONTH(E9),(MONTH($I$8)-MONTH(E9)+1)/12,-(MONTH($I$8)-MONTH(E9)+1)/12),0)</f>
        <v>122</v>
      </c>
      <c r="J9" s="88">
        <f t="shared" ref="J9:J12" si="0">YEAR($I$8)-YEAR(F9)+ROUNDUP(IF(MONTH($I$8)&gt;MONTH(F9),(MONTH($I$8)-MONTH(F9)+1)/12,-(MONTH($I$8)-MONTH(F9)+1)/12),0)</f>
        <v>122</v>
      </c>
      <c r="K9" s="89" t="e">
        <f>IF(D9="M",VLOOKUP(I9,Appendix!$V$9:$AF$75,11,FALSE),VLOOKUP(I9,Appendix!$AH$9:$AR$75,11,FALSE))</f>
        <v>#N/A</v>
      </c>
      <c r="L9" s="207">
        <f>IF(I9&lt;61,(1/(1+$L$8))^(60-I9),1)</f>
        <v>1</v>
      </c>
      <c r="M9" s="90">
        <f>IF(J9+60-I9&lt;1,1,IF(J9+60-I9&lt;3,3,IF(J9+60-I9&lt;6,6,IF(J9+60-I9&lt;10,8,IF(J9+60-I9&lt;20,10,10)))))</f>
        <v>10</v>
      </c>
      <c r="N9" s="158"/>
      <c r="O9" s="91">
        <f>IF(I9&lt;61,G9*(1+N9)^(60-I9),G9)</f>
        <v>0</v>
      </c>
      <c r="P9" s="92" t="e">
        <f>K9*L9*M9*O9</f>
        <v>#N/A</v>
      </c>
      <c r="Q9" s="92" t="e">
        <f>IF(I9&lt;61,P9/MAX(1,ROUND(J9+60-I9,0))*ROUND(J9,0),P9)</f>
        <v>#N/A</v>
      </c>
      <c r="R9" s="91" t="e">
        <f>P9/MAX(1,ROUND(J9+60-I9,0))</f>
        <v>#N/A</v>
      </c>
      <c r="S9" s="189" t="e">
        <f>($S$8-I9)*K9</f>
        <v>#N/A</v>
      </c>
      <c r="T9" s="131"/>
    </row>
    <row r="10" spans="1:20" ht="16.5" customHeight="1">
      <c r="A10" s="127"/>
      <c r="B10" s="188"/>
      <c r="C10" s="151"/>
      <c r="D10" s="152"/>
      <c r="E10" s="153"/>
      <c r="F10" s="154"/>
      <c r="G10" s="155"/>
      <c r="H10" s="156"/>
      <c r="I10" s="87">
        <f>YEAR($I$8)-YEAR(E10)+ROUND(IF(MONTH($I$8)&gt;MONTH(E10),(MONTH($I$8)-MONTH(E10)+1)/12,-(MONTH($I$8)-MONTH(E10)+1)/12),0)</f>
        <v>122</v>
      </c>
      <c r="J10" s="88">
        <f t="shared" si="0"/>
        <v>122</v>
      </c>
      <c r="K10" s="89" t="e">
        <f>IF(D10="M",VLOOKUP(I10,Appendix!$V$9:$AF$75,11,FALSE),VLOOKUP(I10,Appendix!$AH$9:$AR$75,11,FALSE))</f>
        <v>#N/A</v>
      </c>
      <c r="L10" s="207">
        <f t="shared" ref="L10:L12" si="1">IF(I10&lt;61,(1/(1+$L$8))^(60-I10),1)</f>
        <v>1</v>
      </c>
      <c r="M10" s="90">
        <f t="shared" ref="M10:M12" si="2">IF(J10+60-I10&lt;1,1,IF(J10+60-I10&lt;3,3,IF(J10+60-I10&lt;6,6,IF(J10+60-I10&lt;10,8,IF(J10+60-I10&lt;20,10,10)))))</f>
        <v>10</v>
      </c>
      <c r="N10" s="158"/>
      <c r="O10" s="91">
        <f>IF(I10&lt;61,G10*(1+N10)^(60-I10),G10)</f>
        <v>0</v>
      </c>
      <c r="P10" s="92" t="e">
        <f t="shared" ref="P10:P12" si="3">K10*L10*M10*O10</f>
        <v>#N/A</v>
      </c>
      <c r="Q10" s="92" t="e">
        <f t="shared" ref="Q10:Q12" si="4">IF(I10&lt;61,P10/MAX(1,ROUND(J10+60-I10,0))*ROUND(J10,0),P10)</f>
        <v>#N/A</v>
      </c>
      <c r="R10" s="91" t="e">
        <f t="shared" ref="R10:R12" si="5">P10/MAX(1,ROUND(J10+60-I10,0))</f>
        <v>#N/A</v>
      </c>
      <c r="S10" s="189" t="e">
        <f>($S$8-I10)*K10</f>
        <v>#N/A</v>
      </c>
      <c r="T10" s="131"/>
    </row>
    <row r="11" spans="1:20" ht="16.5" customHeight="1">
      <c r="A11" s="127"/>
      <c r="B11" s="188"/>
      <c r="C11" s="151"/>
      <c r="D11" s="152"/>
      <c r="E11" s="153"/>
      <c r="F11" s="154"/>
      <c r="G11" s="155"/>
      <c r="H11" s="156"/>
      <c r="I11" s="87">
        <f t="shared" ref="I11:I12" si="6">YEAR($I$8)-YEAR(E11)+ROUND(IF(MONTH($I$8)&gt;MONTH(E11),(MONTH($I$8)-MONTH(E11)+1)/12,-(MONTH($I$8)-MONTH(E11)+1)/12),0)</f>
        <v>122</v>
      </c>
      <c r="J11" s="88">
        <f t="shared" si="0"/>
        <v>122</v>
      </c>
      <c r="K11" s="89" t="e">
        <f>IF(D11="M",VLOOKUP(I11,Appendix!$V$9:$AF$75,11,FALSE),VLOOKUP(I11,Appendix!$AH$9:$AR$75,11,FALSE))</f>
        <v>#N/A</v>
      </c>
      <c r="L11" s="207">
        <f t="shared" si="1"/>
        <v>1</v>
      </c>
      <c r="M11" s="90">
        <f t="shared" si="2"/>
        <v>10</v>
      </c>
      <c r="N11" s="158"/>
      <c r="O11" s="91">
        <f t="shared" ref="O11:O12" si="7">IF(I11&lt;61,G11*(1+N11)^(60-I11),G11)</f>
        <v>0</v>
      </c>
      <c r="P11" s="92" t="e">
        <f t="shared" si="3"/>
        <v>#N/A</v>
      </c>
      <c r="Q11" s="92" t="e">
        <f t="shared" si="4"/>
        <v>#N/A</v>
      </c>
      <c r="R11" s="91" t="e">
        <f t="shared" si="5"/>
        <v>#N/A</v>
      </c>
      <c r="S11" s="189" t="e">
        <f t="shared" ref="S11:S12" si="8">($S$8-I11)*K11</f>
        <v>#N/A</v>
      </c>
      <c r="T11" s="131"/>
    </row>
    <row r="12" spans="1:20" ht="16.5" customHeight="1">
      <c r="A12" s="127"/>
      <c r="B12" s="188"/>
      <c r="C12" s="151"/>
      <c r="D12" s="152"/>
      <c r="E12" s="153"/>
      <c r="F12" s="154"/>
      <c r="G12" s="155"/>
      <c r="H12" s="156"/>
      <c r="I12" s="87">
        <f t="shared" si="6"/>
        <v>122</v>
      </c>
      <c r="J12" s="88">
        <f t="shared" si="0"/>
        <v>122</v>
      </c>
      <c r="K12" s="89" t="e">
        <f>IF(D12="M",VLOOKUP(I12,Appendix!$V$9:$AF$75,11,FALSE),VLOOKUP(I12,Appendix!$AH$9:$AR$75,11,FALSE))</f>
        <v>#N/A</v>
      </c>
      <c r="L12" s="207">
        <f t="shared" si="1"/>
        <v>1</v>
      </c>
      <c r="M12" s="90">
        <f t="shared" si="2"/>
        <v>10</v>
      </c>
      <c r="N12" s="158"/>
      <c r="O12" s="91">
        <f t="shared" si="7"/>
        <v>0</v>
      </c>
      <c r="P12" s="92" t="e">
        <f t="shared" si="3"/>
        <v>#N/A</v>
      </c>
      <c r="Q12" s="92" t="e">
        <f t="shared" si="4"/>
        <v>#N/A</v>
      </c>
      <c r="R12" s="91" t="e">
        <f t="shared" si="5"/>
        <v>#N/A</v>
      </c>
      <c r="S12" s="189" t="e">
        <f t="shared" si="8"/>
        <v>#N/A</v>
      </c>
      <c r="T12" s="131"/>
    </row>
    <row r="13" spans="1:20" ht="16.5" customHeight="1" thickBot="1">
      <c r="A13" s="106"/>
      <c r="B13" s="111"/>
      <c r="C13" s="75"/>
      <c r="D13" s="114"/>
      <c r="E13" s="76"/>
      <c r="F13" s="76"/>
      <c r="G13" s="119"/>
      <c r="H13" s="75"/>
      <c r="I13" s="104"/>
      <c r="J13" s="103"/>
      <c r="K13" s="111"/>
      <c r="L13" s="110"/>
      <c r="M13" s="111"/>
      <c r="N13" s="128"/>
      <c r="O13" s="122"/>
      <c r="P13" s="117"/>
      <c r="Q13" s="117"/>
      <c r="R13" s="122"/>
      <c r="S13" s="117"/>
    </row>
    <row r="14" spans="1:20" ht="16.5" customHeight="1" thickBot="1">
      <c r="F14" s="125"/>
      <c r="N14" s="128"/>
      <c r="Q14" s="210" t="e">
        <f>SUM(Q9:Q12)</f>
        <v>#N/A</v>
      </c>
      <c r="R14" s="141"/>
      <c r="S14" s="208" t="e">
        <f>AVERAGE(S9:S12)</f>
        <v>#N/A</v>
      </c>
    </row>
    <row r="15" spans="1:20">
      <c r="F15" s="125"/>
      <c r="P15" s="2"/>
      <c r="Q15" s="140"/>
    </row>
    <row r="16" spans="1:20">
      <c r="F16" s="125"/>
      <c r="P16" s="2"/>
      <c r="Q16" s="140"/>
    </row>
    <row r="17" spans="6:19">
      <c r="F17" s="125"/>
      <c r="P17" s="2"/>
      <c r="Q17" s="140"/>
    </row>
    <row r="18" spans="6:19">
      <c r="F18" s="125"/>
      <c r="P18" s="2"/>
      <c r="Q18" s="140"/>
    </row>
    <row r="19" spans="6:19">
      <c r="F19" s="125"/>
      <c r="P19" s="2"/>
      <c r="Q19" s="140"/>
    </row>
    <row r="20" spans="6:19">
      <c r="F20" s="125"/>
      <c r="P20" s="2"/>
      <c r="Q20" s="140"/>
    </row>
    <row r="21" spans="6:19">
      <c r="F21" s="125"/>
      <c r="P21" s="2"/>
      <c r="Q21" s="140"/>
    </row>
    <row r="22" spans="6:19">
      <c r="F22" s="125"/>
      <c r="P22" s="2"/>
      <c r="Q22" s="140"/>
    </row>
    <row r="23" spans="6:19">
      <c r="F23" s="125"/>
      <c r="P23" s="2"/>
      <c r="Q23" s="140"/>
    </row>
    <row r="24" spans="6:19">
      <c r="F24" s="125"/>
      <c r="P24" s="2"/>
      <c r="Q24" s="140"/>
    </row>
    <row r="25" spans="6:19">
      <c r="F25" s="125"/>
      <c r="P25" s="2"/>
      <c r="Q25" s="140"/>
    </row>
    <row r="26" spans="6:19">
      <c r="F26" s="125"/>
      <c r="P26" s="2"/>
      <c r="Q26" s="140"/>
    </row>
    <row r="27" spans="6:19">
      <c r="F27" s="125"/>
      <c r="P27" s="2"/>
      <c r="Q27" s="140"/>
    </row>
    <row r="28" spans="6:19">
      <c r="F28" s="125"/>
      <c r="N28" s="86"/>
    </row>
    <row r="29" spans="6:19" ht="26.25" hidden="1" customHeight="1">
      <c r="F29" s="125"/>
      <c r="L29" s="99" t="s">
        <v>91</v>
      </c>
      <c r="M29" s="98"/>
      <c r="N29" s="98"/>
      <c r="O29" s="98"/>
      <c r="P29" s="98"/>
      <c r="Q29" s="98"/>
      <c r="R29" s="98"/>
      <c r="S29" s="101"/>
    </row>
    <row r="30" spans="6:19" ht="26.25" hidden="1" customHeight="1">
      <c r="F30" s="125"/>
      <c r="L30" s="102"/>
      <c r="M30" s="112"/>
      <c r="N30" s="129"/>
      <c r="O30" s="112"/>
      <c r="P30" s="112"/>
      <c r="Q30" s="112"/>
      <c r="R30" s="112"/>
      <c r="S30" s="116"/>
    </row>
    <row r="31" spans="6:19" ht="26.25" hidden="1" customHeight="1">
      <c r="F31" s="125"/>
      <c r="L31" s="107" t="s">
        <v>138</v>
      </c>
      <c r="M31" s="112"/>
      <c r="N31" s="129"/>
      <c r="O31" s="112"/>
      <c r="P31" s="112"/>
      <c r="Q31" s="118">
        <v>10236358.804372706</v>
      </c>
      <c r="R31" s="112"/>
      <c r="S31" s="116"/>
    </row>
    <row r="32" spans="6:19" ht="26.25" hidden="1" customHeight="1">
      <c r="L32" s="102" t="s">
        <v>92</v>
      </c>
      <c r="M32" s="112"/>
      <c r="N32" s="129"/>
      <c r="O32" s="112"/>
      <c r="P32" s="112"/>
      <c r="Q32" s="109">
        <v>13249234.873816662</v>
      </c>
      <c r="R32" s="112"/>
      <c r="S32" s="116"/>
    </row>
    <row r="33" spans="12:19" ht="26.25" hidden="1" customHeight="1">
      <c r="L33" s="102" t="s">
        <v>93</v>
      </c>
      <c r="M33" s="112"/>
      <c r="N33" s="130"/>
      <c r="O33" s="112"/>
      <c r="P33" s="112"/>
      <c r="Q33" s="109">
        <v>-1810857.14</v>
      </c>
      <c r="R33" s="112"/>
      <c r="S33" s="116"/>
    </row>
    <row r="34" spans="12:19" ht="26.25" hidden="1" customHeight="1">
      <c r="L34" s="102" t="s">
        <v>94</v>
      </c>
      <c r="M34" s="112"/>
      <c r="N34" s="130"/>
      <c r="O34" s="112"/>
      <c r="P34" s="112"/>
      <c r="Q34" s="113">
        <v>0</v>
      </c>
      <c r="R34" s="112"/>
      <c r="S34" s="116"/>
    </row>
    <row r="35" spans="12:19" ht="26.25" hidden="1" customHeight="1">
      <c r="L35" s="107" t="s">
        <v>137</v>
      </c>
      <c r="M35" s="112"/>
      <c r="N35" s="130"/>
      <c r="O35" s="112"/>
      <c r="P35" s="112"/>
      <c r="Q35" s="118">
        <v>21674736.538189366</v>
      </c>
      <c r="R35" s="112"/>
      <c r="S35" s="116"/>
    </row>
    <row r="36" spans="12:19" ht="26.25" hidden="1" customHeight="1">
      <c r="L36" s="102" t="s">
        <v>92</v>
      </c>
      <c r="M36" s="112"/>
      <c r="N36" s="130"/>
      <c r="O36" s="112"/>
      <c r="P36" s="112"/>
      <c r="Q36" s="109">
        <v>0</v>
      </c>
      <c r="R36" s="112"/>
      <c r="S36" s="116"/>
    </row>
    <row r="37" spans="12:19" ht="26.25" hidden="1" customHeight="1">
      <c r="L37" s="102" t="s">
        <v>93</v>
      </c>
      <c r="M37" s="112"/>
      <c r="N37" s="130"/>
      <c r="O37" s="112"/>
      <c r="P37" s="112"/>
      <c r="Q37" s="109">
        <v>430251.03</v>
      </c>
      <c r="R37" s="112"/>
      <c r="S37" s="116"/>
    </row>
    <row r="38" spans="12:19" ht="26.25" hidden="1" customHeight="1">
      <c r="L38" s="102" t="s">
        <v>94</v>
      </c>
      <c r="M38" s="112"/>
      <c r="N38" s="130"/>
      <c r="O38" s="112"/>
      <c r="P38" s="112"/>
      <c r="Q38" s="113" t="e">
        <f>Q39-Q35-Q37</f>
        <v>#N/A</v>
      </c>
      <c r="R38" s="112"/>
      <c r="S38" s="116"/>
    </row>
    <row r="39" spans="12:19" ht="17.100000000000001" hidden="1" customHeight="1" thickBot="1">
      <c r="L39" s="107" t="s">
        <v>136</v>
      </c>
      <c r="M39" s="112"/>
      <c r="N39" s="130"/>
      <c r="O39" s="112"/>
      <c r="P39" s="112"/>
      <c r="Q39" s="96" t="e">
        <f>Q14</f>
        <v>#N/A</v>
      </c>
      <c r="R39" s="112"/>
      <c r="S39" s="116"/>
    </row>
    <row r="40" spans="12:19" ht="17.100000000000001" hidden="1" customHeight="1" thickTop="1" thickBot="1">
      <c r="L40" s="126"/>
      <c r="M40" s="120"/>
      <c r="N40" s="130"/>
      <c r="O40" s="120"/>
      <c r="P40" s="120"/>
      <c r="Q40" s="120"/>
      <c r="R40" s="120"/>
      <c r="S40" s="100"/>
    </row>
  </sheetData>
  <autoFilter ref="A7:S12" xr:uid="{00000000-0009-0000-0000-000001000000}"/>
  <mergeCells count="3">
    <mergeCell ref="A3:S3"/>
    <mergeCell ref="A1:S1"/>
    <mergeCell ref="A2:S2"/>
  </mergeCells>
  <pageMargins left="0.52" right="0.15748031496063" top="0.72" bottom="0.35433070866141703" header="0.39" footer="0.15748031496063"/>
  <pageSetup paperSize="9" scale="50" orientation="landscape" r:id="rId1"/>
  <headerFooter alignWithMargins="0">
    <oddHeader>&amp;R&amp;"-,Bold"&amp;14เอกสารแนบ 6</oddHeader>
    <oddFooter>&amp;C&amp;P/&amp;N</oddFooter>
  </headerFooter>
  <ignoredErrors>
    <ignoredError sqref="C6:S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2"/>
  <sheetViews>
    <sheetView workbookViewId="0">
      <selection sqref="A1:D1048576"/>
    </sheetView>
  </sheetViews>
  <sheetFormatPr defaultRowHeight="13.2"/>
  <cols>
    <col min="3" max="3" width="17" bestFit="1" customWidth="1"/>
    <col min="4" max="4" width="14" bestFit="1" customWidth="1"/>
  </cols>
  <sheetData>
    <row r="1" spans="1:4">
      <c r="A1" s="131" t="s">
        <v>139</v>
      </c>
      <c r="B1" s="131" t="s">
        <v>210</v>
      </c>
      <c r="C1" s="131" t="str">
        <f t="shared" ref="C1:C32" si="0">A1&amp;B1</f>
        <v>C03214000160001</v>
      </c>
      <c r="D1" s="132">
        <f>SUMIF('Template Year 2021'!T:T,C1,'Template Year 2021'!Q:Q)</f>
        <v>0</v>
      </c>
    </row>
    <row r="2" spans="1:4">
      <c r="A2" s="131" t="s">
        <v>140</v>
      </c>
      <c r="B2" s="131" t="s">
        <v>210</v>
      </c>
      <c r="C2" s="131" t="str">
        <f t="shared" si="0"/>
        <v>C03013140160001</v>
      </c>
      <c r="D2" s="132">
        <f>SUMIF('Template Year 2021'!T:T,C2,'Template Year 2021'!Q:Q)</f>
        <v>0</v>
      </c>
    </row>
    <row r="3" spans="1:4">
      <c r="A3" s="131" t="s">
        <v>141</v>
      </c>
      <c r="B3" s="131" t="s">
        <v>210</v>
      </c>
      <c r="C3" s="131" t="str">
        <f t="shared" si="0"/>
        <v>C03120000160001</v>
      </c>
      <c r="D3" s="132">
        <f>SUMIF('Template Year 2021'!T:T,C3,'Template Year 2021'!Q:Q)</f>
        <v>0</v>
      </c>
    </row>
    <row r="4" spans="1:4">
      <c r="A4" s="131" t="s">
        <v>142</v>
      </c>
      <c r="B4" s="131" t="s">
        <v>211</v>
      </c>
      <c r="C4" s="131" t="str">
        <f t="shared" si="0"/>
        <v>C03172500460001</v>
      </c>
      <c r="D4" s="132">
        <f>SUMIF('Template Year 2021'!T:T,C4,'Template Year 2021'!Q:Q)</f>
        <v>0</v>
      </c>
    </row>
    <row r="5" spans="1:4">
      <c r="A5" s="131" t="s">
        <v>143</v>
      </c>
      <c r="B5" s="131" t="s">
        <v>211</v>
      </c>
      <c r="C5" s="131" t="str">
        <f t="shared" si="0"/>
        <v>C03172400460001</v>
      </c>
      <c r="D5" s="132">
        <f>SUMIF('Template Year 2021'!T:T,C5,'Template Year 2021'!Q:Q)</f>
        <v>0</v>
      </c>
    </row>
    <row r="6" spans="1:4">
      <c r="A6" s="131" t="s">
        <v>144</v>
      </c>
      <c r="B6" s="131" t="s">
        <v>211</v>
      </c>
      <c r="C6" s="131" t="str">
        <f t="shared" si="0"/>
        <v>C03172150460001</v>
      </c>
      <c r="D6" s="132">
        <f>SUMIF('Template Year 2021'!T:T,C6,'Template Year 2021'!Q:Q)</f>
        <v>0</v>
      </c>
    </row>
    <row r="7" spans="1:4">
      <c r="A7" s="131" t="s">
        <v>145</v>
      </c>
      <c r="B7" s="131" t="s">
        <v>211</v>
      </c>
      <c r="C7" s="131" t="str">
        <f t="shared" si="0"/>
        <v>C03172800460001</v>
      </c>
      <c r="D7" s="132">
        <f>SUMIF('Template Year 2021'!T:T,C7,'Template Year 2021'!Q:Q)</f>
        <v>0</v>
      </c>
    </row>
    <row r="8" spans="1:4">
      <c r="A8" s="131" t="s">
        <v>146</v>
      </c>
      <c r="B8" s="131" t="s">
        <v>210</v>
      </c>
      <c r="C8" s="131" t="str">
        <f t="shared" si="0"/>
        <v>C03014000160001</v>
      </c>
      <c r="D8" s="132">
        <f>SUMIF('Template Year 2021'!T:T,C8,'Template Year 2021'!Q:Q)</f>
        <v>0</v>
      </c>
    </row>
    <row r="9" spans="1:4">
      <c r="A9" s="131" t="s">
        <v>147</v>
      </c>
      <c r="B9" s="131" t="s">
        <v>212</v>
      </c>
      <c r="C9" s="131" t="str">
        <f t="shared" si="0"/>
        <v>C03192020760001</v>
      </c>
      <c r="D9" s="132">
        <f>SUMIF('Template Year 2021'!T:T,C9,'Template Year 2021'!Q:Q)</f>
        <v>0</v>
      </c>
    </row>
    <row r="10" spans="1:4">
      <c r="A10" s="131" t="s">
        <v>148</v>
      </c>
      <c r="B10" s="131" t="s">
        <v>211</v>
      </c>
      <c r="C10" s="131" t="str">
        <f t="shared" si="0"/>
        <v>C03172E00460001</v>
      </c>
      <c r="D10" s="132">
        <f>SUMIF('Template Year 2021'!T:T,C10,'Template Year 2021'!Q:Q)</f>
        <v>0</v>
      </c>
    </row>
    <row r="11" spans="1:4">
      <c r="A11" s="131" t="s">
        <v>149</v>
      </c>
      <c r="B11" s="131" t="s">
        <v>210</v>
      </c>
      <c r="C11" s="131" t="str">
        <f t="shared" si="0"/>
        <v>C03012000160001</v>
      </c>
      <c r="D11" s="132">
        <f>SUMIF('Template Year 2021'!T:T,C11,'Template Year 2021'!Q:Q)</f>
        <v>0</v>
      </c>
    </row>
    <row r="12" spans="1:4">
      <c r="A12" s="131" t="s">
        <v>150</v>
      </c>
      <c r="B12" s="131" t="s">
        <v>211</v>
      </c>
      <c r="C12" s="131" t="str">
        <f t="shared" si="0"/>
        <v>C03171700460001</v>
      </c>
      <c r="D12" s="132">
        <f>SUMIF('Template Year 2021'!T:T,C12,'Template Year 2021'!Q:Q)</f>
        <v>0</v>
      </c>
    </row>
    <row r="13" spans="1:4">
      <c r="A13" s="131" t="s">
        <v>151</v>
      </c>
      <c r="B13" s="131" t="s">
        <v>211</v>
      </c>
      <c r="C13" s="131" t="str">
        <f t="shared" si="0"/>
        <v>C03172300460001</v>
      </c>
      <c r="D13" s="132">
        <f>SUMIF('Template Year 2021'!T:T,C13,'Template Year 2021'!Q:Q)</f>
        <v>0</v>
      </c>
    </row>
    <row r="14" spans="1:4">
      <c r="A14" s="131" t="s">
        <v>152</v>
      </c>
      <c r="B14" s="131" t="s">
        <v>211</v>
      </c>
      <c r="C14" s="131" t="str">
        <f t="shared" si="0"/>
        <v>C03242150460001</v>
      </c>
      <c r="D14" s="132">
        <f>SUMIF('Template Year 2021'!T:T,C14,'Template Year 2021'!Q:Q)</f>
        <v>0</v>
      </c>
    </row>
    <row r="15" spans="1:4">
      <c r="A15" s="131" t="s">
        <v>153</v>
      </c>
      <c r="B15" s="131" t="s">
        <v>211</v>
      </c>
      <c r="C15" s="131" t="str">
        <f t="shared" si="0"/>
        <v>C03173100460001</v>
      </c>
      <c r="D15" s="132">
        <f>SUMIF('Template Year 2021'!T:T,C15,'Template Year 2021'!Q:Q)</f>
        <v>0</v>
      </c>
    </row>
    <row r="16" spans="1:4">
      <c r="A16" s="131" t="s">
        <v>180</v>
      </c>
      <c r="B16" s="131" t="s">
        <v>210</v>
      </c>
      <c r="C16" s="131" t="str">
        <f t="shared" si="0"/>
        <v>C03100000160001</v>
      </c>
      <c r="D16" s="132">
        <f>SUMIF('Template Year 2021'!T:T,C16,'Template Year 2021'!Q:Q)</f>
        <v>0</v>
      </c>
    </row>
    <row r="17" spans="1:4">
      <c r="A17" s="131" t="s">
        <v>154</v>
      </c>
      <c r="B17" s="131" t="s">
        <v>210</v>
      </c>
      <c r="C17" s="131" t="str">
        <f t="shared" si="0"/>
        <v>C03013000160001</v>
      </c>
      <c r="D17" s="132">
        <f>SUMIF('Template Year 2021'!T:T,C17,'Template Year 2021'!Q:Q)</f>
        <v>0</v>
      </c>
    </row>
    <row r="18" spans="1:4">
      <c r="A18" s="131" t="s">
        <v>155</v>
      </c>
      <c r="B18" s="131" t="s">
        <v>210</v>
      </c>
      <c r="C18" s="131" t="str">
        <f t="shared" si="0"/>
        <v>C03015000160001</v>
      </c>
      <c r="D18" s="132">
        <f>SUMIF('Template Year 2021'!T:T,C18,'Template Year 2021'!Q:Q)</f>
        <v>0</v>
      </c>
    </row>
    <row r="19" spans="1:4">
      <c r="A19" s="131" t="s">
        <v>156</v>
      </c>
      <c r="B19" s="131" t="s">
        <v>211</v>
      </c>
      <c r="C19" s="131" t="str">
        <f t="shared" si="0"/>
        <v>C03172600460001</v>
      </c>
      <c r="D19" s="132">
        <f>SUMIF('Template Year 2021'!T:T,C19,'Template Year 2021'!Q:Q)</f>
        <v>0</v>
      </c>
    </row>
    <row r="20" spans="1:4">
      <c r="A20" s="131" t="s">
        <v>157</v>
      </c>
      <c r="B20" s="131" t="s">
        <v>210</v>
      </c>
      <c r="C20" s="131" t="str">
        <f t="shared" si="0"/>
        <v>C03186110160001</v>
      </c>
      <c r="D20" s="132">
        <f>SUMIF('Template Year 2021'!T:T,C20,'Template Year 2021'!Q:Q)</f>
        <v>0</v>
      </c>
    </row>
    <row r="21" spans="1:4">
      <c r="A21" s="131" t="s">
        <v>158</v>
      </c>
      <c r="B21" s="131" t="s">
        <v>211</v>
      </c>
      <c r="C21" s="131" t="str">
        <f t="shared" si="0"/>
        <v>C03242600460001</v>
      </c>
      <c r="D21" s="132">
        <f>SUMIF('Template Year 2021'!T:T,C21,'Template Year 2021'!Q:Q)</f>
        <v>0</v>
      </c>
    </row>
    <row r="22" spans="1:4">
      <c r="A22" s="131" t="s">
        <v>159</v>
      </c>
      <c r="B22" s="131" t="s">
        <v>211</v>
      </c>
      <c r="C22" s="131" t="str">
        <f t="shared" si="0"/>
        <v>C03242400460001</v>
      </c>
      <c r="D22" s="132">
        <f>SUMIF('Template Year 2021'!T:T,C22,'Template Year 2021'!Q:Q)</f>
        <v>0</v>
      </c>
    </row>
    <row r="23" spans="1:4">
      <c r="A23" s="131" t="s">
        <v>160</v>
      </c>
      <c r="B23" s="131" t="s">
        <v>211</v>
      </c>
      <c r="C23" s="131" t="str">
        <f t="shared" si="0"/>
        <v>C03172F00460001</v>
      </c>
      <c r="D23" s="132">
        <f>SUMIF('Template Year 2021'!T:T,C23,'Template Year 2021'!Q:Q)</f>
        <v>0</v>
      </c>
    </row>
    <row r="24" spans="1:4">
      <c r="A24" s="131" t="s">
        <v>161</v>
      </c>
      <c r="B24" s="131" t="s">
        <v>211</v>
      </c>
      <c r="C24" s="131" t="str">
        <f t="shared" si="0"/>
        <v>C03242300460001</v>
      </c>
      <c r="D24" s="132">
        <f>SUMIF('Template Year 2021'!T:T,C24,'Template Year 2021'!Q:Q)</f>
        <v>0</v>
      </c>
    </row>
    <row r="25" spans="1:4">
      <c r="A25" s="131" t="s">
        <v>162</v>
      </c>
      <c r="B25" s="131" t="s">
        <v>211</v>
      </c>
      <c r="C25" s="131" t="str">
        <f t="shared" si="0"/>
        <v>C03242A00460001</v>
      </c>
      <c r="D25" s="132">
        <f>SUMIF('Template Year 2021'!T:T,C25,'Template Year 2021'!Q:Q)</f>
        <v>0</v>
      </c>
    </row>
    <row r="26" spans="1:4">
      <c r="A26" s="131" t="s">
        <v>163</v>
      </c>
      <c r="B26" s="131" t="s">
        <v>212</v>
      </c>
      <c r="C26" s="131" t="str">
        <f t="shared" si="0"/>
        <v>C03191020760001</v>
      </c>
      <c r="D26" s="132">
        <f>SUMIF('Template Year 2021'!T:T,C26,'Template Year 2021'!Q:Q)</f>
        <v>0</v>
      </c>
    </row>
    <row r="27" spans="1:4">
      <c r="A27" s="131" t="s">
        <v>164</v>
      </c>
      <c r="B27" s="131" t="s">
        <v>211</v>
      </c>
      <c r="C27" s="131" t="str">
        <f t="shared" si="0"/>
        <v>C03242200460001</v>
      </c>
      <c r="D27" s="132">
        <f>SUMIF('Template Year 2021'!T:T,C27,'Template Year 2021'!Q:Q)</f>
        <v>0</v>
      </c>
    </row>
    <row r="28" spans="1:4">
      <c r="A28" s="131" t="s">
        <v>165</v>
      </c>
      <c r="B28" s="131" t="s">
        <v>210</v>
      </c>
      <c r="C28" s="131" t="str">
        <f t="shared" si="0"/>
        <v>C03130000160001</v>
      </c>
      <c r="D28" s="132">
        <f>SUMIF('Template Year 2021'!T:T,C28,'Template Year 2021'!Q:Q)</f>
        <v>0</v>
      </c>
    </row>
    <row r="29" spans="1:4">
      <c r="A29" s="131" t="s">
        <v>166</v>
      </c>
      <c r="B29" s="131" t="s">
        <v>210</v>
      </c>
      <c r="C29" s="131" t="str">
        <f t="shared" si="0"/>
        <v>C03181110160001</v>
      </c>
      <c r="D29" s="132">
        <f>SUMIF('Template Year 2021'!T:T,C29,'Template Year 2021'!Q:Q)</f>
        <v>0</v>
      </c>
    </row>
    <row r="30" spans="1:4">
      <c r="A30" s="131" t="s">
        <v>167</v>
      </c>
      <c r="B30" s="131" t="s">
        <v>210</v>
      </c>
      <c r="C30" s="131" t="str">
        <f t="shared" si="0"/>
        <v>C03211000160001</v>
      </c>
      <c r="D30" s="132">
        <f>SUMIF('Template Year 2021'!T:T,C30,'Template Year 2021'!Q:Q)</f>
        <v>0</v>
      </c>
    </row>
    <row r="31" spans="1:4">
      <c r="A31" s="131" t="s">
        <v>168</v>
      </c>
      <c r="B31" s="131" t="s">
        <v>210</v>
      </c>
      <c r="C31" s="131" t="str">
        <f t="shared" si="0"/>
        <v>C03212000160001</v>
      </c>
      <c r="D31" s="132">
        <f>SUMIF('Template Year 2021'!T:T,C31,'Template Year 2021'!Q:Q)</f>
        <v>0</v>
      </c>
    </row>
    <row r="32" spans="1:4">
      <c r="A32" s="131" t="s">
        <v>169</v>
      </c>
      <c r="B32" s="131" t="s">
        <v>211</v>
      </c>
      <c r="C32" s="131" t="str">
        <f t="shared" si="0"/>
        <v>C03172900460001</v>
      </c>
      <c r="D32" s="132">
        <f>SUMIF('Template Year 2021'!T:T,C32,'Template Year 2021'!Q:Q)</f>
        <v>0</v>
      </c>
    </row>
    <row r="33" spans="1:4">
      <c r="A33" s="131" t="s">
        <v>170</v>
      </c>
      <c r="B33" s="131" t="s">
        <v>211</v>
      </c>
      <c r="C33" s="131" t="str">
        <f t="shared" ref="C33:C64" si="1">A33&amp;B33</f>
        <v>C03172C00460001</v>
      </c>
      <c r="D33" s="132">
        <f>SUMIF('Template Year 2021'!T:T,C33,'Template Year 2021'!Q:Q)</f>
        <v>0</v>
      </c>
    </row>
    <row r="34" spans="1:4">
      <c r="A34" s="131" t="s">
        <v>171</v>
      </c>
      <c r="B34" s="131" t="s">
        <v>211</v>
      </c>
      <c r="C34" s="131" t="str">
        <f t="shared" si="1"/>
        <v>C03242500460001</v>
      </c>
      <c r="D34" s="132">
        <f>SUMIF('Template Year 2021'!T:T,C34,'Template Year 2021'!Q:Q)</f>
        <v>0</v>
      </c>
    </row>
    <row r="35" spans="1:4">
      <c r="A35" s="131" t="s">
        <v>172</v>
      </c>
      <c r="B35" s="131" t="s">
        <v>211</v>
      </c>
      <c r="C35" s="131" t="str">
        <f t="shared" si="1"/>
        <v>C03244000460001</v>
      </c>
      <c r="D35" s="132">
        <f>SUMIF('Template Year 2021'!T:T,C35,'Template Year 2021'!Q:Q)</f>
        <v>0</v>
      </c>
    </row>
    <row r="36" spans="1:4">
      <c r="A36" s="131" t="s">
        <v>173</v>
      </c>
      <c r="B36" s="131" t="s">
        <v>211</v>
      </c>
      <c r="C36" s="131" t="str">
        <f t="shared" si="1"/>
        <v>C03172A00460001</v>
      </c>
      <c r="D36" s="132">
        <f>SUMIF('Template Year 2021'!T:T,C36,'Template Year 2021'!Q:Q)</f>
        <v>0</v>
      </c>
    </row>
    <row r="37" spans="1:4">
      <c r="A37" s="131" t="s">
        <v>191</v>
      </c>
      <c r="B37" s="131" t="s">
        <v>210</v>
      </c>
      <c r="C37" s="131" t="str">
        <f t="shared" si="1"/>
        <v>C03110000160001</v>
      </c>
      <c r="D37" s="132">
        <f>SUMIF('Template Year 2021'!T:T,C37,'Template Year 2021'!Q:Q)</f>
        <v>0</v>
      </c>
    </row>
    <row r="38" spans="1:4">
      <c r="A38" s="131" t="s">
        <v>174</v>
      </c>
      <c r="B38" s="131" t="s">
        <v>211</v>
      </c>
      <c r="C38" s="131" t="str">
        <f t="shared" si="1"/>
        <v>C03172G00460001</v>
      </c>
      <c r="D38" s="132">
        <f>SUMIF('Template Year 2021'!T:T,C38,'Template Year 2021'!Q:Q)</f>
        <v>0</v>
      </c>
    </row>
    <row r="39" spans="1:4">
      <c r="A39" s="131" t="s">
        <v>175</v>
      </c>
      <c r="B39" s="131" t="s">
        <v>211</v>
      </c>
      <c r="C39" s="131" t="str">
        <f t="shared" si="1"/>
        <v>C03171100460001</v>
      </c>
      <c r="D39" s="132">
        <f>SUMIF('Template Year 2021'!T:T,C39,'Template Year 2021'!Q:Q)</f>
        <v>0</v>
      </c>
    </row>
    <row r="40" spans="1:4">
      <c r="A40" s="131" t="s">
        <v>176</v>
      </c>
      <c r="B40" s="131" t="s">
        <v>211</v>
      </c>
      <c r="C40" s="131" t="str">
        <f t="shared" si="1"/>
        <v>C03243000460001</v>
      </c>
      <c r="D40" s="132">
        <f>SUMIF('Template Year 2021'!T:T,C40,'Template Year 2021'!Q:Q)</f>
        <v>0</v>
      </c>
    </row>
    <row r="41" spans="1:4">
      <c r="A41" s="131" t="s">
        <v>177</v>
      </c>
      <c r="B41" s="131" t="s">
        <v>211</v>
      </c>
      <c r="C41" s="131" t="str">
        <f t="shared" si="1"/>
        <v>C03242900460001</v>
      </c>
      <c r="D41" s="132">
        <f>SUMIF('Template Year 2021'!T:T,C41,'Template Year 2021'!Q:Q)</f>
        <v>0</v>
      </c>
    </row>
    <row r="42" spans="1:4">
      <c r="A42" s="131" t="s">
        <v>178</v>
      </c>
      <c r="B42" s="131" t="s">
        <v>211</v>
      </c>
      <c r="C42" s="131" t="str">
        <f t="shared" si="1"/>
        <v>C03242D00460001</v>
      </c>
      <c r="D42" s="132">
        <f>SUMIF('Template Year 2021'!T:T,C42,'Template Year 2021'!Q:Q)</f>
        <v>0</v>
      </c>
    </row>
    <row r="43" spans="1:4">
      <c r="A43" s="131" t="s">
        <v>179</v>
      </c>
      <c r="B43" s="131" t="s">
        <v>211</v>
      </c>
      <c r="C43" s="131" t="str">
        <f t="shared" si="1"/>
        <v>C03241000460001</v>
      </c>
      <c r="D43" s="132">
        <f>SUMIF('Template Year 2021'!T:T,C43,'Template Year 2021'!Q:Q)</f>
        <v>0</v>
      </c>
    </row>
    <row r="44" spans="1:4">
      <c r="A44" s="131" t="s">
        <v>181</v>
      </c>
      <c r="B44" s="131" t="s">
        <v>211</v>
      </c>
      <c r="C44" s="131" t="str">
        <f t="shared" si="1"/>
        <v>C03172200460001</v>
      </c>
      <c r="D44" s="132">
        <f>SUMIF('Template Year 2021'!T:T,C44,'Template Year 2021'!Q:Q)</f>
        <v>0</v>
      </c>
    </row>
    <row r="45" spans="1:4">
      <c r="A45" s="131" t="s">
        <v>182</v>
      </c>
      <c r="B45" s="131" t="s">
        <v>211</v>
      </c>
      <c r="C45" s="131" t="str">
        <f t="shared" si="1"/>
        <v>C03172B00460001</v>
      </c>
      <c r="D45" s="132">
        <f>SUMIF('Template Year 2021'!T:T,C45,'Template Year 2021'!Q:Q)</f>
        <v>0</v>
      </c>
    </row>
    <row r="46" spans="1:4">
      <c r="A46" s="131" t="s">
        <v>183</v>
      </c>
      <c r="B46" s="131" t="s">
        <v>211</v>
      </c>
      <c r="C46" s="131" t="str">
        <f t="shared" si="1"/>
        <v>C03172Q00460001</v>
      </c>
      <c r="D46" s="132">
        <f>SUMIF('Template Year 2021'!T:T,C46,'Template Year 2021'!Q:Q)</f>
        <v>0</v>
      </c>
    </row>
    <row r="47" spans="1:4">
      <c r="A47" s="131" t="s">
        <v>184</v>
      </c>
      <c r="B47" s="131" t="s">
        <v>211</v>
      </c>
      <c r="C47" s="131" t="str">
        <f t="shared" si="1"/>
        <v>C03172700460001</v>
      </c>
      <c r="D47" s="132">
        <f>SUMIF('Template Year 2021'!T:T,C47,'Template Year 2021'!Q:Q)</f>
        <v>0</v>
      </c>
    </row>
    <row r="48" spans="1:4">
      <c r="A48" s="131" t="s">
        <v>185</v>
      </c>
      <c r="B48" s="131" t="s">
        <v>211</v>
      </c>
      <c r="C48" s="131" t="str">
        <f t="shared" si="1"/>
        <v>C03172M00460001</v>
      </c>
      <c r="D48" s="132">
        <f>SUMIF('Template Year 2021'!T:T,C48,'Template Year 2021'!Q:Q)</f>
        <v>0</v>
      </c>
    </row>
    <row r="49" spans="1:4">
      <c r="A49" s="131" t="s">
        <v>186</v>
      </c>
      <c r="B49" s="131" t="s">
        <v>211</v>
      </c>
      <c r="C49" s="131" t="str">
        <f t="shared" si="1"/>
        <v>C03200000460001</v>
      </c>
      <c r="D49" s="132">
        <f>SUMIF('Template Year 2021'!T:T,C49,'Template Year 2021'!Q:Q)</f>
        <v>0</v>
      </c>
    </row>
    <row r="50" spans="1:4">
      <c r="A50" s="131" t="s">
        <v>187</v>
      </c>
      <c r="B50" s="131" t="s">
        <v>211</v>
      </c>
      <c r="C50" s="131" t="str">
        <f t="shared" si="1"/>
        <v>C03172O00460001</v>
      </c>
      <c r="D50" s="132">
        <f>SUMIF('Template Year 2021'!T:T,C50,'Template Year 2021'!Q:Q)</f>
        <v>0</v>
      </c>
    </row>
    <row r="51" spans="1:4">
      <c r="A51" s="131" t="s">
        <v>188</v>
      </c>
      <c r="B51" s="131" t="s">
        <v>211</v>
      </c>
      <c r="C51" s="131" t="str">
        <f t="shared" si="1"/>
        <v>C03242800460001</v>
      </c>
      <c r="D51" s="132">
        <f>SUMIF('Template Year 2021'!T:T,C51,'Template Year 2021'!Q:Q)</f>
        <v>0</v>
      </c>
    </row>
    <row r="52" spans="1:4">
      <c r="A52" s="131" t="s">
        <v>189</v>
      </c>
      <c r="B52" s="131" t="s">
        <v>210</v>
      </c>
      <c r="C52" s="131" t="str">
        <f t="shared" si="1"/>
        <v>C03181310160001</v>
      </c>
      <c r="D52" s="132">
        <f>SUMIF('Template Year 2021'!T:T,C52,'Template Year 2021'!Q:Q)</f>
        <v>0</v>
      </c>
    </row>
    <row r="53" spans="1:4">
      <c r="A53" s="131" t="s">
        <v>190</v>
      </c>
      <c r="B53" s="131" t="s">
        <v>211</v>
      </c>
      <c r="C53" s="131" t="str">
        <f t="shared" si="1"/>
        <v>C03174000460001</v>
      </c>
      <c r="D53" s="132">
        <f>SUMIF('Template Year 2021'!T:T,C53,'Template Year 2021'!Q:Q)</f>
        <v>0</v>
      </c>
    </row>
    <row r="54" spans="1:4">
      <c r="A54" s="131" t="s">
        <v>192</v>
      </c>
      <c r="B54" s="131" t="s">
        <v>210</v>
      </c>
      <c r="C54" s="131" t="str">
        <f t="shared" si="1"/>
        <v>C03185110160001</v>
      </c>
      <c r="D54" s="132">
        <f>SUMIF('Template Year 2021'!T:T,C54,'Template Year 2021'!Q:Q)</f>
        <v>0</v>
      </c>
    </row>
    <row r="55" spans="1:4">
      <c r="A55" s="131" t="s">
        <v>193</v>
      </c>
      <c r="B55" s="131" t="s">
        <v>210</v>
      </c>
      <c r="C55" s="131" t="str">
        <f t="shared" si="1"/>
        <v>C03070000160001</v>
      </c>
      <c r="D55" s="132">
        <f>SUMIF('Template Year 2021'!T:T,C55,'Template Year 2021'!Q:Q)</f>
        <v>0</v>
      </c>
    </row>
    <row r="56" spans="1:4">
      <c r="A56" s="131" t="s">
        <v>194</v>
      </c>
      <c r="B56" s="131" t="s">
        <v>211</v>
      </c>
      <c r="C56" s="131" t="str">
        <f t="shared" si="1"/>
        <v>C03172L00460001</v>
      </c>
      <c r="D56" s="132">
        <f>SUMIF('Template Year 2021'!T:T,C56,'Template Year 2021'!Q:Q)</f>
        <v>0</v>
      </c>
    </row>
    <row r="57" spans="1:4">
      <c r="A57" s="131" t="s">
        <v>195</v>
      </c>
      <c r="B57" s="131" t="s">
        <v>211</v>
      </c>
      <c r="C57" s="131" t="str">
        <f t="shared" si="1"/>
        <v>C03172J50460001</v>
      </c>
      <c r="D57" s="132">
        <f>SUMIF('Template Year 2021'!T:T,C57,'Template Year 2021'!Q:Q)</f>
        <v>0</v>
      </c>
    </row>
    <row r="58" spans="1:4">
      <c r="A58" s="131" t="s">
        <v>196</v>
      </c>
      <c r="B58" s="131" t="s">
        <v>210</v>
      </c>
      <c r="C58" s="131" t="str">
        <f t="shared" si="1"/>
        <v>C03011000160001</v>
      </c>
      <c r="D58" s="132">
        <f>SUMIF('Template Year 2021'!T:T,C58,'Template Year 2021'!Q:Q)</f>
        <v>0</v>
      </c>
    </row>
    <row r="59" spans="1:4">
      <c r="A59" s="131" t="s">
        <v>197</v>
      </c>
      <c r="B59" s="131" t="s">
        <v>210</v>
      </c>
      <c r="C59" s="131" t="str">
        <f t="shared" si="1"/>
        <v>C03213000160001</v>
      </c>
      <c r="D59" s="132">
        <f>SUMIF('Template Year 2021'!T:T,C59,'Template Year 2021'!Q:Q)</f>
        <v>0</v>
      </c>
    </row>
    <row r="60" spans="1:4">
      <c r="A60" s="131" t="s">
        <v>198</v>
      </c>
      <c r="B60" s="131" t="s">
        <v>210</v>
      </c>
      <c r="C60" s="131" t="str">
        <f t="shared" si="1"/>
        <v>C03185610160001</v>
      </c>
      <c r="D60" s="132">
        <f>SUMIF('Template Year 2021'!T:T,C60,'Template Year 2021'!Q:Q)</f>
        <v>0</v>
      </c>
    </row>
    <row r="61" spans="1:4">
      <c r="A61" s="131" t="s">
        <v>199</v>
      </c>
      <c r="B61" s="131" t="s">
        <v>211</v>
      </c>
      <c r="C61" s="131" t="str">
        <f t="shared" si="1"/>
        <v>C03172N00460001</v>
      </c>
      <c r="D61" s="132">
        <f>SUMIF('Template Year 2021'!T:T,C61,'Template Year 2021'!Q:Q)</f>
        <v>0</v>
      </c>
    </row>
    <row r="62" spans="1:4">
      <c r="A62" s="131" t="s">
        <v>200</v>
      </c>
      <c r="B62" s="131" t="s">
        <v>210</v>
      </c>
      <c r="C62" s="131" t="str">
        <f t="shared" si="1"/>
        <v>C03185200160001</v>
      </c>
      <c r="D62" s="132">
        <f>SUMIF('Template Year 2021'!T:T,C62,'Template Year 2021'!Q:Q)</f>
        <v>0</v>
      </c>
    </row>
    <row r="63" spans="1:4">
      <c r="A63" s="131" t="s">
        <v>201</v>
      </c>
      <c r="B63" s="131" t="s">
        <v>210</v>
      </c>
      <c r="C63" s="131" t="str">
        <f t="shared" si="1"/>
        <v>C03040000160001</v>
      </c>
      <c r="D63" s="132">
        <f>SUMIF('Template Year 2021'!T:T,C63,'Template Year 2021'!Q:Q)</f>
        <v>0</v>
      </c>
    </row>
    <row r="64" spans="1:4">
      <c r="A64" s="131" t="s">
        <v>202</v>
      </c>
      <c r="B64" s="131" t="s">
        <v>211</v>
      </c>
      <c r="C64" s="131" t="str">
        <f t="shared" si="1"/>
        <v>C03242700460001</v>
      </c>
      <c r="D64" s="132">
        <f>SUMIF('Template Year 2021'!T:T,C64,'Template Year 2021'!Q:Q)</f>
        <v>0</v>
      </c>
    </row>
    <row r="65" spans="1:4">
      <c r="A65" s="131" t="s">
        <v>203</v>
      </c>
      <c r="B65" s="131" t="s">
        <v>210</v>
      </c>
      <c r="C65" s="131" t="str">
        <f t="shared" ref="C65:C71" si="2">A65&amp;B65</f>
        <v>C03060000160001</v>
      </c>
      <c r="D65" s="132">
        <f>SUMIF('Template Year 2021'!T:T,C65,'Template Year 2021'!Q:Q)</f>
        <v>0</v>
      </c>
    </row>
    <row r="66" spans="1:4">
      <c r="A66" s="131" t="s">
        <v>204</v>
      </c>
      <c r="B66" s="131" t="s">
        <v>211</v>
      </c>
      <c r="C66" s="131" t="str">
        <f t="shared" si="2"/>
        <v>C03241500460001</v>
      </c>
      <c r="D66" s="132">
        <f>SUMIF('Template Year 2021'!T:T,C66,'Template Year 2021'!Q:Q)</f>
        <v>0</v>
      </c>
    </row>
    <row r="67" spans="1:4">
      <c r="A67" s="131" t="s">
        <v>205</v>
      </c>
      <c r="B67" s="131" t="s">
        <v>210</v>
      </c>
      <c r="C67" s="131" t="str">
        <f t="shared" si="2"/>
        <v>C03250010160001</v>
      </c>
      <c r="D67" s="132">
        <f>SUMIF('Template Year 2021'!T:T,C67,'Template Year 2021'!Q:Q)</f>
        <v>0</v>
      </c>
    </row>
    <row r="68" spans="1:4">
      <c r="A68" s="131" t="s">
        <v>206</v>
      </c>
      <c r="B68" s="131" t="s">
        <v>210</v>
      </c>
      <c r="C68" s="131" t="str">
        <f t="shared" si="2"/>
        <v>C03150000160001</v>
      </c>
      <c r="D68" s="132">
        <f>SUMIF('Template Year 2021'!T:T,C68,'Template Year 2021'!Q:Q)</f>
        <v>0</v>
      </c>
    </row>
    <row r="69" spans="1:4">
      <c r="A69" s="131" t="s">
        <v>207</v>
      </c>
      <c r="B69" s="131" t="s">
        <v>212</v>
      </c>
      <c r="C69" s="131" t="str">
        <f t="shared" si="2"/>
        <v>C03193030760001</v>
      </c>
      <c r="D69" s="132">
        <f>SUMIF('Template Year 2021'!T:T,C69,'Template Year 2021'!Q:Q)</f>
        <v>0</v>
      </c>
    </row>
    <row r="70" spans="1:4">
      <c r="A70" s="131" t="s">
        <v>208</v>
      </c>
      <c r="B70" s="131" t="s">
        <v>211</v>
      </c>
      <c r="C70" s="131" t="str">
        <f t="shared" si="2"/>
        <v>C03171A00460001</v>
      </c>
      <c r="D70" s="132">
        <f>SUMIF('Template Year 2021'!T:T,C70,'Template Year 2021'!Q:Q)</f>
        <v>0</v>
      </c>
    </row>
    <row r="71" spans="1:4">
      <c r="A71" s="131" t="s">
        <v>209</v>
      </c>
      <c r="B71" s="131" t="s">
        <v>212</v>
      </c>
      <c r="C71" s="131" t="str">
        <f t="shared" si="2"/>
        <v>C03193130760001</v>
      </c>
      <c r="D71" s="132">
        <f>SUMIF('Template Year 2021'!T:T,C71,'Template Year 2021'!Q:Q)</f>
        <v>0</v>
      </c>
    </row>
    <row r="72" spans="1:4">
      <c r="D72" s="133">
        <f>SUM(D1:D71)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56:Z65"/>
  <sheetViews>
    <sheetView topLeftCell="A28" zoomScale="71" zoomScaleNormal="71" workbookViewId="0">
      <selection activeCell="J60" sqref="J59:J60"/>
    </sheetView>
  </sheetViews>
  <sheetFormatPr defaultRowHeight="13.2"/>
  <cols>
    <col min="1" max="3" width="8.88671875" style="203"/>
    <col min="4" max="4" width="7.6640625" style="203" customWidth="1"/>
    <col min="5" max="26" width="8.88671875" style="203"/>
  </cols>
  <sheetData>
    <row r="56" spans="1:7">
      <c r="D56" s="192" t="s">
        <v>304</v>
      </c>
      <c r="E56" s="192" t="s">
        <v>288</v>
      </c>
      <c r="F56" s="193" t="s">
        <v>289</v>
      </c>
    </row>
    <row r="57" spans="1:7" ht="13.8" thickBot="1">
      <c r="D57" s="194" t="s">
        <v>20</v>
      </c>
      <c r="E57" s="196">
        <v>8</v>
      </c>
      <c r="F57" s="197">
        <v>1.692577</v>
      </c>
    </row>
    <row r="58" spans="1:7" ht="13.8" thickBot="1">
      <c r="D58" s="201" t="s">
        <v>21</v>
      </c>
      <c r="E58" s="202" t="e">
        <f>'Template Year 2021'!S14</f>
        <v>#N/A</v>
      </c>
      <c r="F58" s="198" t="e">
        <f>F57+((F59-F57)*(E58-E57))</f>
        <v>#N/A</v>
      </c>
      <c r="G58" s="204"/>
    </row>
    <row r="59" spans="1:7">
      <c r="D59" s="195" t="s">
        <v>22</v>
      </c>
      <c r="E59" s="199">
        <v>9</v>
      </c>
      <c r="F59" s="200">
        <v>1.8070170000000001</v>
      </c>
    </row>
    <row r="64" spans="1:7" ht="15.6">
      <c r="A64" s="190" t="s">
        <v>305</v>
      </c>
      <c r="C64" s="190"/>
    </row>
    <row r="65" spans="1:3" ht="15.6">
      <c r="A65" s="190" t="s">
        <v>306</v>
      </c>
      <c r="C65" s="191" t="s">
        <v>290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57:D59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R110"/>
  <sheetViews>
    <sheetView view="pageBreakPreview" topLeftCell="G4" zoomScale="55" zoomScaleNormal="100" zoomScaleSheetLayoutView="55" workbookViewId="0">
      <selection activeCell="S16" sqref="S15:S16"/>
    </sheetView>
  </sheetViews>
  <sheetFormatPr defaultRowHeight="21"/>
  <cols>
    <col min="1" max="1" width="4.44140625" style="57" bestFit="1" customWidth="1"/>
    <col min="2" max="3" width="9.44140625" style="54" bestFit="1" customWidth="1"/>
    <col min="4" max="5" width="9.44140625" style="55" bestFit="1" customWidth="1"/>
    <col min="6" max="7" width="9.44140625" style="54" bestFit="1" customWidth="1"/>
    <col min="8" max="9" width="9.44140625" style="56" bestFit="1" customWidth="1"/>
    <col min="10" max="10" width="0" hidden="1" customWidth="1"/>
    <col min="11" max="11" width="2.77734375" hidden="1" customWidth="1"/>
    <col min="12" max="12" width="27.21875" bestFit="1" customWidth="1"/>
    <col min="13" max="13" width="8.21875" bestFit="1" customWidth="1"/>
    <col min="14" max="14" width="11.6640625" customWidth="1"/>
    <col min="16" max="16" width="29.44140625" bestFit="1" customWidth="1"/>
    <col min="17" max="17" width="18.44140625" style="211" customWidth="1"/>
    <col min="19" max="19" width="26.21875" bestFit="1" customWidth="1"/>
    <col min="20" max="20" width="14.5546875" bestFit="1" customWidth="1"/>
    <col min="21" max="21" width="0" hidden="1" customWidth="1"/>
    <col min="22" max="22" width="24.5546875" bestFit="1" customWidth="1"/>
    <col min="23" max="25" width="8.5546875" bestFit="1" customWidth="1"/>
    <col min="26" max="26" width="2.5546875" hidden="1" customWidth="1"/>
    <col min="27" max="30" width="9.5546875" bestFit="1" customWidth="1"/>
    <col min="31" max="31" width="2.5546875" hidden="1" customWidth="1"/>
    <col min="32" max="32" width="12" bestFit="1" customWidth="1"/>
    <col min="33" max="33" width="4.21875" hidden="1" customWidth="1"/>
    <col min="34" max="34" width="24.5546875" bestFit="1" customWidth="1"/>
    <col min="35" max="35" width="8.5546875" bestFit="1" customWidth="1"/>
    <col min="36" max="36" width="8.77734375" bestFit="1" customWidth="1"/>
    <col min="37" max="37" width="8.5546875" bestFit="1" customWidth="1"/>
    <col min="38" max="38" width="2.5546875" hidden="1" customWidth="1"/>
    <col min="39" max="42" width="9.5546875" bestFit="1" customWidth="1"/>
    <col min="43" max="43" width="2.5546875" hidden="1" customWidth="1"/>
    <col min="44" max="44" width="12" bestFit="1" customWidth="1"/>
  </cols>
  <sheetData>
    <row r="1" spans="1:44" ht="26.4">
      <c r="A1" s="215" t="s">
        <v>84</v>
      </c>
      <c r="B1" s="215"/>
      <c r="C1" s="215"/>
      <c r="D1" s="215"/>
      <c r="E1" s="215"/>
      <c r="F1" s="215"/>
      <c r="G1" s="215"/>
      <c r="H1" s="215"/>
      <c r="I1" s="215"/>
      <c r="L1" s="30"/>
      <c r="V1" s="30"/>
      <c r="AH1" s="30"/>
    </row>
    <row r="2" spans="1:44" ht="20.399999999999999">
      <c r="A2" s="215" t="s">
        <v>85</v>
      </c>
      <c r="B2" s="216" t="s">
        <v>86</v>
      </c>
      <c r="C2" s="216"/>
      <c r="D2" s="217" t="s">
        <v>87</v>
      </c>
      <c r="E2" s="217"/>
      <c r="F2" s="216" t="s">
        <v>129</v>
      </c>
      <c r="G2" s="216"/>
      <c r="H2" s="217" t="s">
        <v>130</v>
      </c>
      <c r="I2" s="217"/>
      <c r="L2" s="31" t="s">
        <v>56</v>
      </c>
      <c r="V2" s="31"/>
      <c r="AH2" s="31"/>
    </row>
    <row r="3" spans="1:44" ht="20.399999999999999">
      <c r="A3" s="215"/>
      <c r="B3" s="46" t="s">
        <v>88</v>
      </c>
      <c r="C3" s="46" t="s">
        <v>89</v>
      </c>
      <c r="D3" s="47" t="s">
        <v>88</v>
      </c>
      <c r="E3" s="47" t="s">
        <v>89</v>
      </c>
      <c r="F3" s="46" t="s">
        <v>88</v>
      </c>
      <c r="G3" s="46" t="s">
        <v>89</v>
      </c>
      <c r="H3" s="47" t="s">
        <v>88</v>
      </c>
      <c r="I3" s="47" t="s">
        <v>89</v>
      </c>
      <c r="L3" s="2" t="s">
        <v>59</v>
      </c>
      <c r="V3" s="2" t="s">
        <v>58</v>
      </c>
      <c r="AH3" s="2" t="s">
        <v>57</v>
      </c>
    </row>
    <row r="4" spans="1:44">
      <c r="A4" s="48">
        <v>4</v>
      </c>
      <c r="B4" s="49">
        <v>0.66559999999999997</v>
      </c>
      <c r="C4" s="49">
        <v>0.63449999999999995</v>
      </c>
      <c r="D4" s="82">
        <v>0.52390000000000003</v>
      </c>
      <c r="E4" s="82">
        <v>0.4657</v>
      </c>
      <c r="F4" s="49">
        <v>0.24299999999999999</v>
      </c>
      <c r="G4" s="49">
        <v>0.2175</v>
      </c>
      <c r="H4" s="50">
        <v>0.3916</v>
      </c>
      <c r="I4" s="50">
        <v>0.39100000000000001</v>
      </c>
    </row>
    <row r="5" spans="1:44">
      <c r="A5" s="48">
        <v>5</v>
      </c>
      <c r="B5" s="49">
        <v>0.6028</v>
      </c>
      <c r="C5" s="49">
        <v>0.56950000000000001</v>
      </c>
      <c r="D5" s="82">
        <v>0.44519999999999998</v>
      </c>
      <c r="E5" s="82">
        <v>0.4405</v>
      </c>
      <c r="F5" s="49">
        <v>0.23380000000000001</v>
      </c>
      <c r="G5" s="49">
        <v>0.2122</v>
      </c>
      <c r="H5" s="50">
        <v>0.37680000000000002</v>
      </c>
      <c r="I5" s="50">
        <v>0.38150000000000001</v>
      </c>
    </row>
    <row r="6" spans="1:44">
      <c r="A6" s="48">
        <v>6</v>
      </c>
      <c r="B6" s="49">
        <v>0.55569999999999997</v>
      </c>
      <c r="C6" s="49">
        <v>0.52</v>
      </c>
      <c r="D6" s="82">
        <v>0.40699999999999997</v>
      </c>
      <c r="E6" s="82">
        <v>0.44940000000000002</v>
      </c>
      <c r="F6" s="49">
        <v>0.22459999999999999</v>
      </c>
      <c r="G6" s="49">
        <v>0.2069</v>
      </c>
      <c r="H6" s="50">
        <v>0.36199999999999999</v>
      </c>
      <c r="I6" s="50">
        <v>0.372</v>
      </c>
      <c r="L6" s="2" t="s">
        <v>13</v>
      </c>
    </row>
    <row r="7" spans="1:44">
      <c r="A7" s="48">
        <v>7</v>
      </c>
      <c r="B7" s="49">
        <v>0.52639999999999998</v>
      </c>
      <c r="C7" s="49">
        <v>0.4859</v>
      </c>
      <c r="D7" s="82">
        <v>0.41060000000000002</v>
      </c>
      <c r="E7" s="82">
        <v>0.4788</v>
      </c>
      <c r="F7" s="49">
        <v>0.21540000000000001</v>
      </c>
      <c r="G7" s="49">
        <v>0.2016</v>
      </c>
      <c r="H7" s="50">
        <v>0.34720000000000001</v>
      </c>
      <c r="I7" s="50">
        <v>0.36259999999999998</v>
      </c>
      <c r="L7" t="s">
        <v>32</v>
      </c>
      <c r="P7" t="s">
        <v>31</v>
      </c>
      <c r="S7" t="s">
        <v>33</v>
      </c>
    </row>
    <row r="8" spans="1:44" ht="47.25" customHeight="1" thickBot="1">
      <c r="A8" s="48">
        <v>8</v>
      </c>
      <c r="B8" s="49">
        <v>0.51770000000000005</v>
      </c>
      <c r="C8" s="49">
        <v>0.4667</v>
      </c>
      <c r="D8" s="82">
        <v>0.4425</v>
      </c>
      <c r="E8" s="82">
        <v>0.51729999999999998</v>
      </c>
      <c r="F8" s="49">
        <v>0.21490000000000001</v>
      </c>
      <c r="G8" s="49">
        <v>0.2046</v>
      </c>
      <c r="H8" s="50">
        <v>0.34620000000000001</v>
      </c>
      <c r="I8" s="50">
        <v>0.36659999999999998</v>
      </c>
      <c r="L8" s="61" t="s">
        <v>90</v>
      </c>
      <c r="M8" s="58">
        <v>0.5</v>
      </c>
      <c r="N8" s="60">
        <v>1000</v>
      </c>
      <c r="P8" s="3" t="s">
        <v>12</v>
      </c>
      <c r="S8" s="2" t="s">
        <v>15</v>
      </c>
      <c r="V8" s="2" t="s">
        <v>34</v>
      </c>
      <c r="W8" s="2"/>
      <c r="X8" s="150" t="s">
        <v>18</v>
      </c>
      <c r="AH8" s="2" t="s">
        <v>34</v>
      </c>
      <c r="AI8" s="2"/>
      <c r="AJ8" s="150" t="s">
        <v>19</v>
      </c>
    </row>
    <row r="9" spans="1:44" ht="21.6" thickTop="1">
      <c r="A9" s="48">
        <v>9</v>
      </c>
      <c r="B9" s="49">
        <v>0.53320000000000001</v>
      </c>
      <c r="C9" s="49">
        <v>0.4612</v>
      </c>
      <c r="D9" s="82">
        <v>0.49380000000000002</v>
      </c>
      <c r="E9" s="82">
        <v>0.55049999999999999</v>
      </c>
      <c r="F9" s="49">
        <v>0.182</v>
      </c>
      <c r="G9" s="49">
        <v>0.21279999999999999</v>
      </c>
      <c r="H9" s="50">
        <v>0.34620000000000001</v>
      </c>
      <c r="I9" s="50">
        <v>0.36659999999999998</v>
      </c>
      <c r="L9" s="4" t="s">
        <v>1</v>
      </c>
      <c r="M9" s="4" t="s">
        <v>2</v>
      </c>
      <c r="N9" s="4" t="s">
        <v>3</v>
      </c>
      <c r="P9" s="2" t="s">
        <v>4</v>
      </c>
      <c r="Q9" s="212" t="s">
        <v>14</v>
      </c>
      <c r="S9" s="2" t="s">
        <v>4</v>
      </c>
      <c r="T9" s="5" t="s">
        <v>14</v>
      </c>
      <c r="V9" s="11" t="s">
        <v>4</v>
      </c>
      <c r="W9" s="12" t="s">
        <v>9</v>
      </c>
      <c r="X9" s="12" t="s">
        <v>10</v>
      </c>
      <c r="Y9" s="13" t="s">
        <v>11</v>
      </c>
      <c r="AA9" s="19" t="s">
        <v>5</v>
      </c>
      <c r="AB9" s="20" t="s">
        <v>6</v>
      </c>
      <c r="AC9" s="20" t="s">
        <v>7</v>
      </c>
      <c r="AD9" s="21" t="s">
        <v>8</v>
      </c>
      <c r="AF9" s="26" t="s">
        <v>35</v>
      </c>
      <c r="AH9" s="11" t="s">
        <v>4</v>
      </c>
      <c r="AI9" s="12" t="s">
        <v>9</v>
      </c>
      <c r="AJ9" s="12" t="s">
        <v>10</v>
      </c>
      <c r="AK9" s="13" t="s">
        <v>11</v>
      </c>
      <c r="AM9" s="19" t="s">
        <v>5</v>
      </c>
      <c r="AN9" s="20" t="s">
        <v>6</v>
      </c>
      <c r="AO9" s="20" t="s">
        <v>7</v>
      </c>
      <c r="AP9" s="21" t="s">
        <v>8</v>
      </c>
      <c r="AR9" s="26" t="s">
        <v>35</v>
      </c>
    </row>
    <row r="10" spans="1:44">
      <c r="A10" s="48">
        <v>10</v>
      </c>
      <c r="B10" s="49">
        <v>0.57669999999999999</v>
      </c>
      <c r="C10" s="49">
        <v>0.46750000000000003</v>
      </c>
      <c r="D10" s="82">
        <v>0.58260000000000001</v>
      </c>
      <c r="E10" s="82">
        <v>0.58150000000000002</v>
      </c>
      <c r="F10" s="49">
        <v>0.2077</v>
      </c>
      <c r="G10" s="49">
        <v>0.22320000000000001</v>
      </c>
      <c r="H10" s="50">
        <v>0.34510000000000002</v>
      </c>
      <c r="I10" s="50">
        <v>0.3785</v>
      </c>
      <c r="L10" s="83">
        <v>10</v>
      </c>
      <c r="M10" s="84">
        <f>F10*$M$8/$N$8</f>
        <v>1.0385E-4</v>
      </c>
      <c r="N10" s="84">
        <f>G10*$M$8/$N$8</f>
        <v>1.116E-4</v>
      </c>
      <c r="P10" s="83">
        <v>10</v>
      </c>
      <c r="Q10" s="211" t="e">
        <f>อัตราการหมุนพนง.Instruction!$B$85</f>
        <v>#DIV/0!</v>
      </c>
      <c r="S10" t="s">
        <v>16</v>
      </c>
      <c r="T10" t="s">
        <v>17</v>
      </c>
      <c r="V10" s="6">
        <v>10</v>
      </c>
      <c r="W10" s="7">
        <f>M10</f>
        <v>1.0385E-4</v>
      </c>
      <c r="X10" s="8"/>
      <c r="Y10" s="9"/>
      <c r="AA10" s="14">
        <f>1-(AB10+AC10+AD10)</f>
        <v>1</v>
      </c>
      <c r="AB10" s="15"/>
      <c r="AC10" s="16"/>
      <c r="AD10" s="17"/>
      <c r="AF10" s="27" t="e">
        <f>PRODUCT(AA10:$AA$59)</f>
        <v>#DIV/0!</v>
      </c>
      <c r="AH10" s="6">
        <v>10</v>
      </c>
      <c r="AI10" s="7">
        <f>N10</f>
        <v>1.116E-4</v>
      </c>
      <c r="AJ10" s="8"/>
      <c r="AK10" s="9"/>
      <c r="AM10" s="14">
        <f t="shared" ref="AM10:AM73" si="0">1-(AN10+AO10+AP10)</f>
        <v>1</v>
      </c>
      <c r="AN10" s="15"/>
      <c r="AO10" s="16"/>
      <c r="AP10" s="17"/>
      <c r="AR10" s="27" t="e">
        <f>PRODUCT(AM10:$AM$59)</f>
        <v>#DIV/0!</v>
      </c>
    </row>
    <row r="11" spans="1:44">
      <c r="A11" s="48">
        <v>11</v>
      </c>
      <c r="B11" s="49">
        <v>0.65169999999999995</v>
      </c>
      <c r="C11" s="49">
        <v>0.48359999999999997</v>
      </c>
      <c r="D11" s="82">
        <v>0.71909999999999996</v>
      </c>
      <c r="E11" s="82">
        <v>0.61099999999999999</v>
      </c>
      <c r="F11" s="49">
        <v>0.2777</v>
      </c>
      <c r="G11" s="49">
        <v>0.2356</v>
      </c>
      <c r="H11" s="50">
        <v>0.44840000000000002</v>
      </c>
      <c r="I11" s="50">
        <v>0.38900000000000001</v>
      </c>
      <c r="L11" s="83">
        <v>11</v>
      </c>
      <c r="M11" s="84">
        <f t="shared" ref="M11:N74" si="1">F11*$M$8/$N$8</f>
        <v>1.3885000000000001E-4</v>
      </c>
      <c r="N11" s="84">
        <f t="shared" si="1"/>
        <v>1.178E-4</v>
      </c>
      <c r="P11" s="83">
        <v>11</v>
      </c>
      <c r="Q11" s="211" t="e">
        <f>อัตราการหมุนพนง.Instruction!$B$85</f>
        <v>#DIV/0!</v>
      </c>
      <c r="V11" s="6">
        <v>11</v>
      </c>
      <c r="W11" s="7">
        <f t="shared" ref="W11:W74" si="2">M11</f>
        <v>1.3885000000000001E-4</v>
      </c>
      <c r="X11" s="7" t="e">
        <f>Q11</f>
        <v>#DIV/0!</v>
      </c>
      <c r="Y11" s="9">
        <f>W11*0.1</f>
        <v>1.3885000000000002E-5</v>
      </c>
      <c r="AA11" s="14" t="e">
        <f>1-(AB11+AC11+AD11)</f>
        <v>#DIV/0!</v>
      </c>
      <c r="AB11" s="15" t="e">
        <f>+W11*(1-0.5*X11)*(1-0.5*Y11)</f>
        <v>#DIV/0!</v>
      </c>
      <c r="AC11" s="15" t="e">
        <f>X11*(1-0.5*W11)*(1-0.5*Y11)</f>
        <v>#DIV/0!</v>
      </c>
      <c r="AD11" s="18" t="e">
        <f>Y11*(1-0.5*W11)*(1-0.5*X11)</f>
        <v>#DIV/0!</v>
      </c>
      <c r="AF11" s="27" t="e">
        <f>PRODUCT(AA11:$AA$59)</f>
        <v>#DIV/0!</v>
      </c>
      <c r="AH11" s="6">
        <v>11</v>
      </c>
      <c r="AI11" s="7">
        <f t="shared" ref="AI11:AI74" si="3">N11</f>
        <v>1.178E-4</v>
      </c>
      <c r="AJ11" s="7" t="e">
        <f>Q11</f>
        <v>#DIV/0!</v>
      </c>
      <c r="AK11" s="9">
        <f>AI11*0.1</f>
        <v>1.1780000000000001E-5</v>
      </c>
      <c r="AM11" s="14" t="e">
        <f t="shared" si="0"/>
        <v>#DIV/0!</v>
      </c>
      <c r="AN11" s="15" t="e">
        <f t="shared" ref="AN11:AN74" si="4">+AI11*(1-0.5*AJ11)*(1-0.5*AK11)</f>
        <v>#DIV/0!</v>
      </c>
      <c r="AO11" s="15" t="e">
        <f>AJ11*(1-0.5*AI11)*(1-0.5*AK11)</f>
        <v>#DIV/0!</v>
      </c>
      <c r="AP11" s="18" t="e">
        <f>AK11*(1-0.5*AI11)*(1-0.5*AJ11)</f>
        <v>#DIV/0!</v>
      </c>
      <c r="AR11" s="27" t="e">
        <f>PRODUCT(AM11:$AM$59)</f>
        <v>#DIV/0!</v>
      </c>
    </row>
    <row r="12" spans="1:44">
      <c r="A12" s="48">
        <v>12</v>
      </c>
      <c r="B12" s="49">
        <v>0.7601</v>
      </c>
      <c r="C12" s="49">
        <v>0.5071</v>
      </c>
      <c r="D12" s="82">
        <v>0.90200000000000002</v>
      </c>
      <c r="E12" s="82">
        <v>0.63719999999999999</v>
      </c>
      <c r="F12" s="49">
        <v>0.37909999999999999</v>
      </c>
      <c r="G12" s="49">
        <v>0.24959999999999999</v>
      </c>
      <c r="H12" s="50">
        <v>0.58699999999999997</v>
      </c>
      <c r="I12" s="50">
        <v>0.39729999999999999</v>
      </c>
      <c r="L12" s="83">
        <v>12</v>
      </c>
      <c r="M12" s="84">
        <f t="shared" si="1"/>
        <v>1.8955E-4</v>
      </c>
      <c r="N12" s="84">
        <f t="shared" si="1"/>
        <v>1.248E-4</v>
      </c>
      <c r="P12" s="83">
        <v>12</v>
      </c>
      <c r="Q12" s="211" t="e">
        <f>อัตราการหมุนพนง.Instruction!$B$85</f>
        <v>#DIV/0!</v>
      </c>
      <c r="V12" s="6">
        <v>12</v>
      </c>
      <c r="W12" s="7">
        <f t="shared" si="2"/>
        <v>1.8955E-4</v>
      </c>
      <c r="X12" s="7" t="e">
        <f t="shared" ref="X12:X75" si="5">Q12</f>
        <v>#DIV/0!</v>
      </c>
      <c r="Y12" s="9">
        <f t="shared" ref="Y12:Y75" si="6">W12*0.1</f>
        <v>1.8955000000000001E-5</v>
      </c>
      <c r="AA12" s="14" t="e">
        <f>1-(AB12+AC12+AD12)</f>
        <v>#DIV/0!</v>
      </c>
      <c r="AB12" s="15" t="e">
        <f t="shared" ref="AB12:AB75" si="7">+W12*(1-0.5*X12)*(1-0.5*Y12)</f>
        <v>#DIV/0!</v>
      </c>
      <c r="AC12" s="15" t="e">
        <f t="shared" ref="AC12:AC75" si="8">X12*(1-0.5*W12)*(1-0.5*Y12)</f>
        <v>#DIV/0!</v>
      </c>
      <c r="AD12" s="18" t="e">
        <f t="shared" ref="AD12:AD75" si="9">Y12*(1-0.5*W12)*(1-0.5*X12)</f>
        <v>#DIV/0!</v>
      </c>
      <c r="AF12" s="27" t="e">
        <f>PRODUCT(AA12:$AA$59)</f>
        <v>#DIV/0!</v>
      </c>
      <c r="AH12" s="6">
        <v>12</v>
      </c>
      <c r="AI12" s="7">
        <f t="shared" si="3"/>
        <v>1.248E-4</v>
      </c>
      <c r="AJ12" s="7" t="e">
        <f t="shared" ref="AJ12:AJ75" si="10">Q12</f>
        <v>#DIV/0!</v>
      </c>
      <c r="AK12" s="9">
        <f t="shared" ref="AK12:AK75" si="11">AI12*0.1</f>
        <v>1.2480000000000001E-5</v>
      </c>
      <c r="AM12" s="14" t="e">
        <f t="shared" si="0"/>
        <v>#DIV/0!</v>
      </c>
      <c r="AN12" s="15" t="e">
        <f t="shared" si="4"/>
        <v>#DIV/0!</v>
      </c>
      <c r="AO12" s="15" t="e">
        <f t="shared" ref="AO12:AO75" si="12">AJ12*(1-0.5*AI12)*(1-0.5*AK12)</f>
        <v>#DIV/0!</v>
      </c>
      <c r="AP12" s="18" t="e">
        <f t="shared" ref="AP12:AP75" si="13">AK12*(1-0.5*AI12)*(1-0.5*AJ12)</f>
        <v>#DIV/0!</v>
      </c>
      <c r="AR12" s="27" t="e">
        <f>PRODUCT(AM12:$AM$59)</f>
        <v>#DIV/0!</v>
      </c>
    </row>
    <row r="13" spans="1:44">
      <c r="A13" s="48">
        <v>13</v>
      </c>
      <c r="B13" s="49">
        <v>0.9012</v>
      </c>
      <c r="C13" s="49">
        <v>0.53580000000000005</v>
      </c>
      <c r="D13" s="82">
        <v>1.1152</v>
      </c>
      <c r="E13" s="82">
        <v>0.65569999999999995</v>
      </c>
      <c r="F13" s="49">
        <v>0.50049999999999994</v>
      </c>
      <c r="G13" s="49">
        <v>0.2651</v>
      </c>
      <c r="H13" s="50">
        <v>0.75590000000000002</v>
      </c>
      <c r="I13" s="50">
        <v>0.40510000000000002</v>
      </c>
      <c r="L13" s="83">
        <v>13</v>
      </c>
      <c r="M13" s="84">
        <f t="shared" si="1"/>
        <v>2.5024999999999998E-4</v>
      </c>
      <c r="N13" s="84">
        <f t="shared" si="1"/>
        <v>1.3255E-4</v>
      </c>
      <c r="P13" s="83">
        <v>13</v>
      </c>
      <c r="Q13" s="211" t="e">
        <f>อัตราการหมุนพนง.Instruction!$B$85</f>
        <v>#DIV/0!</v>
      </c>
      <c r="V13" s="6">
        <v>13</v>
      </c>
      <c r="W13" s="7">
        <f t="shared" si="2"/>
        <v>2.5024999999999998E-4</v>
      </c>
      <c r="X13" s="7" t="e">
        <f t="shared" si="5"/>
        <v>#DIV/0!</v>
      </c>
      <c r="Y13" s="9">
        <f t="shared" si="6"/>
        <v>2.5024999999999998E-5</v>
      </c>
      <c r="AA13" s="14" t="e">
        <f t="shared" ref="AA13:AA75" si="14">1-(AB13+AC13+AD13)</f>
        <v>#DIV/0!</v>
      </c>
      <c r="AB13" s="15" t="e">
        <f t="shared" si="7"/>
        <v>#DIV/0!</v>
      </c>
      <c r="AC13" s="15" t="e">
        <f t="shared" si="8"/>
        <v>#DIV/0!</v>
      </c>
      <c r="AD13" s="18" t="e">
        <f t="shared" si="9"/>
        <v>#DIV/0!</v>
      </c>
      <c r="AF13" s="27" t="e">
        <f>PRODUCT(AA13:$AA$59)</f>
        <v>#DIV/0!</v>
      </c>
      <c r="AH13" s="6">
        <v>13</v>
      </c>
      <c r="AI13" s="7">
        <f t="shared" si="3"/>
        <v>1.3255E-4</v>
      </c>
      <c r="AJ13" s="7" t="e">
        <f t="shared" si="10"/>
        <v>#DIV/0!</v>
      </c>
      <c r="AK13" s="9">
        <f t="shared" si="11"/>
        <v>1.3255000000000001E-5</v>
      </c>
      <c r="AM13" s="14" t="e">
        <f t="shared" si="0"/>
        <v>#DIV/0!</v>
      </c>
      <c r="AN13" s="15" t="e">
        <f t="shared" si="4"/>
        <v>#DIV/0!</v>
      </c>
      <c r="AO13" s="15" t="e">
        <f t="shared" si="12"/>
        <v>#DIV/0!</v>
      </c>
      <c r="AP13" s="18" t="e">
        <f t="shared" si="13"/>
        <v>#DIV/0!</v>
      </c>
      <c r="AR13" s="27" t="e">
        <f>PRODUCT(AM13:$AM$59)</f>
        <v>#DIV/0!</v>
      </c>
    </row>
    <row r="14" spans="1:44">
      <c r="A14" s="48">
        <v>14</v>
      </c>
      <c r="B14" s="49">
        <v>1.0708</v>
      </c>
      <c r="C14" s="49">
        <v>0.5675</v>
      </c>
      <c r="D14" s="82">
        <v>1.3516999999999999</v>
      </c>
      <c r="E14" s="82">
        <v>0.66810000000000003</v>
      </c>
      <c r="F14" s="49">
        <v>0.63219999999999998</v>
      </c>
      <c r="G14" s="49">
        <v>0.28149999999999997</v>
      </c>
      <c r="H14" s="50">
        <v>0.94640000000000002</v>
      </c>
      <c r="I14" s="50">
        <v>0.41389999999999999</v>
      </c>
      <c r="L14" s="83">
        <v>14</v>
      </c>
      <c r="M14" s="84">
        <f t="shared" si="1"/>
        <v>3.1609999999999999E-4</v>
      </c>
      <c r="N14" s="84">
        <f t="shared" si="1"/>
        <v>1.4074999999999998E-4</v>
      </c>
      <c r="P14" s="83">
        <v>14</v>
      </c>
      <c r="Q14" s="211" t="e">
        <f>อัตราการหมุนพนง.Instruction!$B$85</f>
        <v>#DIV/0!</v>
      </c>
      <c r="V14" s="6">
        <v>14</v>
      </c>
      <c r="W14" s="7">
        <f t="shared" si="2"/>
        <v>3.1609999999999999E-4</v>
      </c>
      <c r="X14" s="7" t="e">
        <f t="shared" si="5"/>
        <v>#DIV/0!</v>
      </c>
      <c r="Y14" s="9">
        <f t="shared" si="6"/>
        <v>3.1609999999999997E-5</v>
      </c>
      <c r="AA14" s="14" t="e">
        <f>1-(AB14+AC14+AD14)</f>
        <v>#DIV/0!</v>
      </c>
      <c r="AB14" s="15" t="e">
        <f t="shared" si="7"/>
        <v>#DIV/0!</v>
      </c>
      <c r="AC14" s="15" t="e">
        <f t="shared" si="8"/>
        <v>#DIV/0!</v>
      </c>
      <c r="AD14" s="18" t="e">
        <f t="shared" si="9"/>
        <v>#DIV/0!</v>
      </c>
      <c r="AF14" s="27" t="e">
        <f>PRODUCT(AA14:$AA$59)</f>
        <v>#DIV/0!</v>
      </c>
      <c r="AH14" s="6">
        <v>14</v>
      </c>
      <c r="AI14" s="7">
        <f t="shared" si="3"/>
        <v>1.4074999999999998E-4</v>
      </c>
      <c r="AJ14" s="7" t="e">
        <f t="shared" si="10"/>
        <v>#DIV/0!</v>
      </c>
      <c r="AK14" s="9">
        <f t="shared" si="11"/>
        <v>1.4074999999999998E-5</v>
      </c>
      <c r="AM14" s="14" t="e">
        <f t="shared" si="0"/>
        <v>#DIV/0!</v>
      </c>
      <c r="AN14" s="15" t="e">
        <f t="shared" si="4"/>
        <v>#DIV/0!</v>
      </c>
      <c r="AO14" s="15" t="e">
        <f t="shared" si="12"/>
        <v>#DIV/0!</v>
      </c>
      <c r="AP14" s="18" t="e">
        <f t="shared" si="13"/>
        <v>#DIV/0!</v>
      </c>
      <c r="AR14" s="27" t="e">
        <f>PRODUCT(AM14:$AM$59)</f>
        <v>#DIV/0!</v>
      </c>
    </row>
    <row r="15" spans="1:44">
      <c r="A15" s="48">
        <v>15</v>
      </c>
      <c r="B15" s="49">
        <v>1.2609999999999999</v>
      </c>
      <c r="C15" s="49">
        <v>0.6</v>
      </c>
      <c r="D15" s="82">
        <v>1.6061000000000001</v>
      </c>
      <c r="E15" s="82">
        <v>0.66400000000000003</v>
      </c>
      <c r="F15" s="49">
        <v>0.76570000000000005</v>
      </c>
      <c r="G15" s="49">
        <v>0.29830000000000001</v>
      </c>
      <c r="H15" s="50">
        <v>1.1467000000000001</v>
      </c>
      <c r="I15" s="50">
        <v>0.42480000000000001</v>
      </c>
      <c r="L15" s="83">
        <v>15</v>
      </c>
      <c r="M15" s="84">
        <f t="shared" si="1"/>
        <v>3.8285000000000001E-4</v>
      </c>
      <c r="N15" s="84">
        <f t="shared" si="1"/>
        <v>1.4914999999999999E-4</v>
      </c>
      <c r="P15" s="83">
        <v>15</v>
      </c>
      <c r="Q15" s="211" t="e">
        <f>อัตราการหมุนพนง.Instruction!$B$85</f>
        <v>#DIV/0!</v>
      </c>
      <c r="V15" s="6">
        <v>15</v>
      </c>
      <c r="W15" s="7">
        <f t="shared" si="2"/>
        <v>3.8285000000000001E-4</v>
      </c>
      <c r="X15" s="7" t="e">
        <f t="shared" si="5"/>
        <v>#DIV/0!</v>
      </c>
      <c r="Y15" s="9">
        <f t="shared" si="6"/>
        <v>3.8285000000000004E-5</v>
      </c>
      <c r="AA15" s="14" t="e">
        <f t="shared" si="14"/>
        <v>#DIV/0!</v>
      </c>
      <c r="AB15" s="15" t="e">
        <f t="shared" si="7"/>
        <v>#DIV/0!</v>
      </c>
      <c r="AC15" s="15" t="e">
        <f t="shared" si="8"/>
        <v>#DIV/0!</v>
      </c>
      <c r="AD15" s="18" t="e">
        <f t="shared" si="9"/>
        <v>#DIV/0!</v>
      </c>
      <c r="AF15" s="27" t="e">
        <f>PRODUCT(AA15:$AA$59)</f>
        <v>#DIV/0!</v>
      </c>
      <c r="AH15" s="6">
        <v>15</v>
      </c>
      <c r="AI15" s="7">
        <f t="shared" si="3"/>
        <v>1.4914999999999999E-4</v>
      </c>
      <c r="AJ15" s="7" t="e">
        <f t="shared" si="10"/>
        <v>#DIV/0!</v>
      </c>
      <c r="AK15" s="9">
        <f t="shared" si="11"/>
        <v>1.4915E-5</v>
      </c>
      <c r="AM15" s="14" t="e">
        <f t="shared" si="0"/>
        <v>#DIV/0!</v>
      </c>
      <c r="AN15" s="15" t="e">
        <f t="shared" si="4"/>
        <v>#DIV/0!</v>
      </c>
      <c r="AO15" s="15" t="e">
        <f t="shared" si="12"/>
        <v>#DIV/0!</v>
      </c>
      <c r="AP15" s="18" t="e">
        <f t="shared" si="13"/>
        <v>#DIV/0!</v>
      </c>
      <c r="AR15" s="27" t="e">
        <f>PRODUCT(AM15:$AM$59)</f>
        <v>#DIV/0!</v>
      </c>
    </row>
    <row r="16" spans="1:44">
      <c r="A16" s="48">
        <v>16</v>
      </c>
      <c r="B16" s="49">
        <v>1.4617</v>
      </c>
      <c r="C16" s="49">
        <v>0.63180000000000003</v>
      </c>
      <c r="D16" s="82">
        <v>1.8665</v>
      </c>
      <c r="E16" s="82">
        <v>0.65780000000000005</v>
      </c>
      <c r="F16" s="49">
        <v>0.89419999999999999</v>
      </c>
      <c r="G16" s="49">
        <v>0.31519999999999998</v>
      </c>
      <c r="H16" s="50">
        <v>1.3441000000000001</v>
      </c>
      <c r="I16" s="50">
        <v>0.4385</v>
      </c>
      <c r="L16" s="83">
        <v>16</v>
      </c>
      <c r="M16" s="84">
        <f t="shared" si="1"/>
        <v>4.4709999999999997E-4</v>
      </c>
      <c r="N16" s="84">
        <f t="shared" si="1"/>
        <v>1.5759999999999998E-4</v>
      </c>
      <c r="P16" s="83">
        <v>16</v>
      </c>
      <c r="Q16" s="211" t="e">
        <f>อัตราการหมุนพนง.Instruction!$B$85</f>
        <v>#DIV/0!</v>
      </c>
      <c r="V16" s="6">
        <v>16</v>
      </c>
      <c r="W16" s="7">
        <f t="shared" si="2"/>
        <v>4.4709999999999997E-4</v>
      </c>
      <c r="X16" s="7" t="e">
        <f t="shared" si="5"/>
        <v>#DIV/0!</v>
      </c>
      <c r="Y16" s="9">
        <f t="shared" si="6"/>
        <v>4.4709999999999997E-5</v>
      </c>
      <c r="AA16" s="14" t="e">
        <f t="shared" si="14"/>
        <v>#DIV/0!</v>
      </c>
      <c r="AB16" s="15" t="e">
        <f t="shared" si="7"/>
        <v>#DIV/0!</v>
      </c>
      <c r="AC16" s="15" t="e">
        <f t="shared" si="8"/>
        <v>#DIV/0!</v>
      </c>
      <c r="AD16" s="18" t="e">
        <f t="shared" si="9"/>
        <v>#DIV/0!</v>
      </c>
      <c r="AF16" s="27" t="e">
        <f>PRODUCT(AA16:$AA$59)</f>
        <v>#DIV/0!</v>
      </c>
      <c r="AH16" s="6">
        <v>16</v>
      </c>
      <c r="AI16" s="7">
        <f t="shared" si="3"/>
        <v>1.5759999999999998E-4</v>
      </c>
      <c r="AJ16" s="7" t="e">
        <f t="shared" si="10"/>
        <v>#DIV/0!</v>
      </c>
      <c r="AK16" s="9">
        <f t="shared" si="11"/>
        <v>1.5759999999999998E-5</v>
      </c>
      <c r="AM16" s="14" t="e">
        <f t="shared" si="0"/>
        <v>#DIV/0!</v>
      </c>
      <c r="AN16" s="15" t="e">
        <f t="shared" si="4"/>
        <v>#DIV/0!</v>
      </c>
      <c r="AO16" s="15" t="e">
        <f t="shared" si="12"/>
        <v>#DIV/0!</v>
      </c>
      <c r="AP16" s="18" t="e">
        <f t="shared" si="13"/>
        <v>#DIV/0!</v>
      </c>
      <c r="AR16" s="27" t="e">
        <f>PRODUCT(AM16:$AM$59)</f>
        <v>#DIV/0!</v>
      </c>
    </row>
    <row r="17" spans="1:44">
      <c r="A17" s="48">
        <v>17</v>
      </c>
      <c r="B17" s="49">
        <v>1.661</v>
      </c>
      <c r="C17" s="49">
        <v>0.66149999999999998</v>
      </c>
      <c r="D17" s="82">
        <v>2.1044999999999998</v>
      </c>
      <c r="E17" s="82">
        <v>0.66669999999999996</v>
      </c>
      <c r="F17" s="49">
        <v>1.0124</v>
      </c>
      <c r="G17" s="49">
        <v>0.33169999999999999</v>
      </c>
      <c r="H17" s="50">
        <v>1.526</v>
      </c>
      <c r="I17" s="50">
        <v>0.45540000000000003</v>
      </c>
      <c r="L17" s="83">
        <v>17</v>
      </c>
      <c r="M17" s="84">
        <f t="shared" si="1"/>
        <v>5.0619999999999994E-4</v>
      </c>
      <c r="N17" s="84">
        <f t="shared" si="1"/>
        <v>1.6584999999999999E-4</v>
      </c>
      <c r="P17" s="83">
        <v>17</v>
      </c>
      <c r="Q17" s="211" t="e">
        <f>อัตราการหมุนพนง.Instruction!$B$85</f>
        <v>#DIV/0!</v>
      </c>
      <c r="V17" s="6">
        <v>17</v>
      </c>
      <c r="W17" s="7">
        <f t="shared" si="2"/>
        <v>5.0619999999999994E-4</v>
      </c>
      <c r="X17" s="7" t="e">
        <f t="shared" si="5"/>
        <v>#DIV/0!</v>
      </c>
      <c r="Y17" s="9">
        <f t="shared" si="6"/>
        <v>5.062E-5</v>
      </c>
      <c r="AA17" s="14" t="e">
        <f t="shared" si="14"/>
        <v>#DIV/0!</v>
      </c>
      <c r="AB17" s="15" t="e">
        <f t="shared" si="7"/>
        <v>#DIV/0!</v>
      </c>
      <c r="AC17" s="15" t="e">
        <f t="shared" si="8"/>
        <v>#DIV/0!</v>
      </c>
      <c r="AD17" s="18" t="e">
        <f t="shared" si="9"/>
        <v>#DIV/0!</v>
      </c>
      <c r="AF17" s="27" t="e">
        <f>PRODUCT(AA17:$AA$59)</f>
        <v>#DIV/0!</v>
      </c>
      <c r="AH17" s="6">
        <v>17</v>
      </c>
      <c r="AI17" s="7">
        <f t="shared" si="3"/>
        <v>1.6584999999999999E-4</v>
      </c>
      <c r="AJ17" s="7" t="e">
        <f t="shared" si="10"/>
        <v>#DIV/0!</v>
      </c>
      <c r="AK17" s="9">
        <f t="shared" si="11"/>
        <v>1.6585000000000001E-5</v>
      </c>
      <c r="AM17" s="14" t="e">
        <f t="shared" si="0"/>
        <v>#DIV/0!</v>
      </c>
      <c r="AN17" s="15" t="e">
        <f t="shared" si="4"/>
        <v>#DIV/0!</v>
      </c>
      <c r="AO17" s="15" t="e">
        <f t="shared" si="12"/>
        <v>#DIV/0!</v>
      </c>
      <c r="AP17" s="18" t="e">
        <f t="shared" si="13"/>
        <v>#DIV/0!</v>
      </c>
      <c r="AR17" s="27" t="e">
        <f>PRODUCT(AM17:$AM$59)</f>
        <v>#DIV/0!</v>
      </c>
    </row>
    <row r="18" spans="1:44">
      <c r="A18" s="48">
        <v>18</v>
      </c>
      <c r="B18" s="49">
        <v>1.8472999999999999</v>
      </c>
      <c r="C18" s="49">
        <v>0.68869999999999998</v>
      </c>
      <c r="D18" s="82">
        <v>2.3054000000000001</v>
      </c>
      <c r="E18" s="82">
        <v>0.68359999999999999</v>
      </c>
      <c r="F18" s="49">
        <v>1.1165</v>
      </c>
      <c r="G18" s="49">
        <v>0.34770000000000001</v>
      </c>
      <c r="H18" s="50">
        <v>1.6825000000000001</v>
      </c>
      <c r="I18" s="50">
        <v>0.47560000000000002</v>
      </c>
      <c r="L18" s="83">
        <v>18</v>
      </c>
      <c r="M18" s="84">
        <f t="shared" si="1"/>
        <v>5.5825000000000004E-4</v>
      </c>
      <c r="N18" s="84">
        <f t="shared" si="1"/>
        <v>1.7385E-4</v>
      </c>
      <c r="P18" s="83">
        <v>18</v>
      </c>
      <c r="Q18" s="211" t="e">
        <f>อัตราการหมุนพนง.Instruction!$B$85</f>
        <v>#DIV/0!</v>
      </c>
      <c r="V18" s="6">
        <v>18</v>
      </c>
      <c r="W18" s="7">
        <f t="shared" si="2"/>
        <v>5.5825000000000004E-4</v>
      </c>
      <c r="X18" s="7" t="e">
        <f t="shared" si="5"/>
        <v>#DIV/0!</v>
      </c>
      <c r="Y18" s="9">
        <f t="shared" si="6"/>
        <v>5.5825000000000008E-5</v>
      </c>
      <c r="AA18" s="14" t="e">
        <f t="shared" si="14"/>
        <v>#DIV/0!</v>
      </c>
      <c r="AB18" s="15" t="e">
        <f t="shared" si="7"/>
        <v>#DIV/0!</v>
      </c>
      <c r="AC18" s="15" t="e">
        <f t="shared" si="8"/>
        <v>#DIV/0!</v>
      </c>
      <c r="AD18" s="18" t="e">
        <f t="shared" si="9"/>
        <v>#DIV/0!</v>
      </c>
      <c r="AF18" s="27" t="e">
        <f>PRODUCT(AA18:$AA$59)</f>
        <v>#DIV/0!</v>
      </c>
      <c r="AH18" s="6">
        <v>18</v>
      </c>
      <c r="AI18" s="7">
        <f t="shared" si="3"/>
        <v>1.7385E-4</v>
      </c>
      <c r="AJ18" s="7" t="e">
        <f t="shared" si="10"/>
        <v>#DIV/0!</v>
      </c>
      <c r="AK18" s="9">
        <f t="shared" si="11"/>
        <v>1.7385E-5</v>
      </c>
      <c r="AM18" s="14" t="e">
        <f t="shared" si="0"/>
        <v>#DIV/0!</v>
      </c>
      <c r="AN18" s="15" t="e">
        <f t="shared" si="4"/>
        <v>#DIV/0!</v>
      </c>
      <c r="AO18" s="15" t="e">
        <f t="shared" si="12"/>
        <v>#DIV/0!</v>
      </c>
      <c r="AP18" s="18" t="e">
        <f t="shared" si="13"/>
        <v>#DIV/0!</v>
      </c>
      <c r="AR18" s="27" t="e">
        <f>PRODUCT(AM18:$AM$59)</f>
        <v>#DIV/0!</v>
      </c>
    </row>
    <row r="19" spans="1:44">
      <c r="A19" s="48">
        <v>19</v>
      </c>
      <c r="B19" s="49">
        <v>2.0108999999999999</v>
      </c>
      <c r="C19" s="49">
        <v>0.71279999999999999</v>
      </c>
      <c r="D19" s="82">
        <v>2.4533</v>
      </c>
      <c r="E19" s="82">
        <v>0.70220000000000005</v>
      </c>
      <c r="F19" s="49">
        <v>1.204</v>
      </c>
      <c r="G19" s="49">
        <v>0.3629</v>
      </c>
      <c r="H19" s="50">
        <v>1.8069</v>
      </c>
      <c r="I19" s="50">
        <v>0.49880000000000002</v>
      </c>
      <c r="L19" s="83">
        <v>19</v>
      </c>
      <c r="M19" s="84">
        <f t="shared" si="1"/>
        <v>6.02E-4</v>
      </c>
      <c r="N19" s="84">
        <f>G19*$M$8/$N$8</f>
        <v>1.8144999999999999E-4</v>
      </c>
      <c r="P19" s="83">
        <v>19</v>
      </c>
      <c r="Q19" s="211" t="e">
        <f>อัตราการหมุนพนง.Instruction!$B$85</f>
        <v>#DIV/0!</v>
      </c>
      <c r="V19" s="6">
        <v>19</v>
      </c>
      <c r="W19" s="7">
        <f t="shared" si="2"/>
        <v>6.02E-4</v>
      </c>
      <c r="X19" s="7" t="e">
        <f t="shared" si="5"/>
        <v>#DIV/0!</v>
      </c>
      <c r="Y19" s="9">
        <f t="shared" si="6"/>
        <v>6.02E-5</v>
      </c>
      <c r="AA19" s="14" t="e">
        <f t="shared" si="14"/>
        <v>#DIV/0!</v>
      </c>
      <c r="AB19" s="15" t="e">
        <f t="shared" si="7"/>
        <v>#DIV/0!</v>
      </c>
      <c r="AC19" s="15" t="e">
        <f t="shared" si="8"/>
        <v>#DIV/0!</v>
      </c>
      <c r="AD19" s="18" t="e">
        <f t="shared" si="9"/>
        <v>#DIV/0!</v>
      </c>
      <c r="AF19" s="27" t="e">
        <f>PRODUCT(AA19:$AA$59)</f>
        <v>#DIV/0!</v>
      </c>
      <c r="AH19" s="6">
        <v>19</v>
      </c>
      <c r="AI19" s="7">
        <f t="shared" si="3"/>
        <v>1.8144999999999999E-4</v>
      </c>
      <c r="AJ19" s="7" t="e">
        <f t="shared" si="10"/>
        <v>#DIV/0!</v>
      </c>
      <c r="AK19" s="9">
        <f t="shared" si="11"/>
        <v>1.8145E-5</v>
      </c>
      <c r="AM19" s="14" t="e">
        <f t="shared" si="0"/>
        <v>#DIV/0!</v>
      </c>
      <c r="AN19" s="15" t="e">
        <f t="shared" si="4"/>
        <v>#DIV/0!</v>
      </c>
      <c r="AO19" s="15" t="e">
        <f t="shared" si="12"/>
        <v>#DIV/0!</v>
      </c>
      <c r="AP19" s="18" t="e">
        <f t="shared" si="13"/>
        <v>#DIV/0!</v>
      </c>
      <c r="AR19" s="27" t="e">
        <f>PRODUCT(AM19:$AM$59)</f>
        <v>#DIV/0!</v>
      </c>
    </row>
    <row r="20" spans="1:44">
      <c r="A20" s="48">
        <v>20</v>
      </c>
      <c r="B20" s="49">
        <v>2.2799</v>
      </c>
      <c r="C20" s="49">
        <v>0.76870000000000005</v>
      </c>
      <c r="D20" s="82">
        <v>2.5686</v>
      </c>
      <c r="E20" s="82">
        <v>0.73870000000000002</v>
      </c>
      <c r="F20" s="49">
        <v>1.2743</v>
      </c>
      <c r="G20" s="49">
        <v>0.37740000000000001</v>
      </c>
      <c r="H20" s="50">
        <v>1.8972</v>
      </c>
      <c r="I20" s="50">
        <v>0.52470000000000006</v>
      </c>
      <c r="L20" s="83">
        <v>20</v>
      </c>
      <c r="M20" s="84">
        <f t="shared" si="1"/>
        <v>6.3714999999999996E-4</v>
      </c>
      <c r="N20" s="84">
        <f t="shared" si="1"/>
        <v>1.8870000000000001E-4</v>
      </c>
      <c r="P20" s="83">
        <v>20</v>
      </c>
      <c r="Q20" s="211" t="e">
        <f>อัตราการหมุนพนง.Instruction!$B$85</f>
        <v>#DIV/0!</v>
      </c>
      <c r="V20" s="6">
        <v>20</v>
      </c>
      <c r="W20" s="7">
        <f t="shared" si="2"/>
        <v>6.3714999999999996E-4</v>
      </c>
      <c r="X20" s="7" t="e">
        <f t="shared" si="5"/>
        <v>#DIV/0!</v>
      </c>
      <c r="Y20" s="9">
        <f t="shared" si="6"/>
        <v>6.3714999999999996E-5</v>
      </c>
      <c r="AA20" s="14" t="e">
        <f t="shared" si="14"/>
        <v>#DIV/0!</v>
      </c>
      <c r="AB20" s="15" t="e">
        <f t="shared" si="7"/>
        <v>#DIV/0!</v>
      </c>
      <c r="AC20" s="15" t="e">
        <f t="shared" si="8"/>
        <v>#DIV/0!</v>
      </c>
      <c r="AD20" s="18" t="e">
        <f t="shared" si="9"/>
        <v>#DIV/0!</v>
      </c>
      <c r="AF20" s="27" t="e">
        <f>PRODUCT(AA20:$AA$59)</f>
        <v>#DIV/0!</v>
      </c>
      <c r="AH20" s="6">
        <v>20</v>
      </c>
      <c r="AI20" s="7">
        <f t="shared" si="3"/>
        <v>1.8870000000000001E-4</v>
      </c>
      <c r="AJ20" s="7" t="e">
        <f t="shared" si="10"/>
        <v>#DIV/0!</v>
      </c>
      <c r="AK20" s="9">
        <f t="shared" si="11"/>
        <v>1.8870000000000001E-5</v>
      </c>
      <c r="AM20" s="14" t="e">
        <f t="shared" si="0"/>
        <v>#DIV/0!</v>
      </c>
      <c r="AN20" s="15" t="e">
        <f t="shared" si="4"/>
        <v>#DIV/0!</v>
      </c>
      <c r="AO20" s="15" t="e">
        <f t="shared" si="12"/>
        <v>#DIV/0!</v>
      </c>
      <c r="AP20" s="18" t="e">
        <f t="shared" si="13"/>
        <v>#DIV/0!</v>
      </c>
      <c r="AR20" s="27" t="e">
        <f>PRODUCT(AM20:$AM$59)</f>
        <v>#DIV/0!</v>
      </c>
    </row>
    <row r="21" spans="1:44">
      <c r="A21" s="48">
        <v>21</v>
      </c>
      <c r="B21" s="49">
        <v>2.387</v>
      </c>
      <c r="C21" s="49">
        <v>0.78820000000000001</v>
      </c>
      <c r="D21" s="82">
        <v>2.6941000000000002</v>
      </c>
      <c r="E21" s="82">
        <v>0.79800000000000004</v>
      </c>
      <c r="F21" s="49">
        <v>1.3280000000000001</v>
      </c>
      <c r="G21" s="49">
        <v>0.3911</v>
      </c>
      <c r="H21" s="50">
        <v>1.9555</v>
      </c>
      <c r="I21" s="50">
        <v>0.55269999999999997</v>
      </c>
      <c r="L21" s="83">
        <v>21</v>
      </c>
      <c r="M21" s="84">
        <f t="shared" si="1"/>
        <v>6.6399999999999999E-4</v>
      </c>
      <c r="N21" s="84">
        <f t="shared" si="1"/>
        <v>1.9555000000000001E-4</v>
      </c>
      <c r="P21" s="83">
        <v>21</v>
      </c>
      <c r="Q21" s="211" t="e">
        <f>อัตราการหมุนพนง.Instruction!$B$85</f>
        <v>#DIV/0!</v>
      </c>
      <c r="V21" s="6">
        <v>21</v>
      </c>
      <c r="W21" s="7">
        <f t="shared" si="2"/>
        <v>6.6399999999999999E-4</v>
      </c>
      <c r="X21" s="7" t="e">
        <f t="shared" si="5"/>
        <v>#DIV/0!</v>
      </c>
      <c r="Y21" s="9">
        <f t="shared" si="6"/>
        <v>6.6400000000000001E-5</v>
      </c>
      <c r="AA21" s="14" t="e">
        <f t="shared" si="14"/>
        <v>#DIV/0!</v>
      </c>
      <c r="AB21" s="15" t="e">
        <f t="shared" si="7"/>
        <v>#DIV/0!</v>
      </c>
      <c r="AC21" s="15" t="e">
        <f t="shared" si="8"/>
        <v>#DIV/0!</v>
      </c>
      <c r="AD21" s="18" t="e">
        <f t="shared" si="9"/>
        <v>#DIV/0!</v>
      </c>
      <c r="AF21" s="27" t="e">
        <f>PRODUCT(AA21:$AA$59)</f>
        <v>#DIV/0!</v>
      </c>
      <c r="AH21" s="6">
        <v>21</v>
      </c>
      <c r="AI21" s="7">
        <f t="shared" si="3"/>
        <v>1.9555000000000001E-4</v>
      </c>
      <c r="AJ21" s="7" t="e">
        <f t="shared" si="10"/>
        <v>#DIV/0!</v>
      </c>
      <c r="AK21" s="9">
        <f t="shared" si="11"/>
        <v>1.9555000000000002E-5</v>
      </c>
      <c r="AM21" s="14" t="e">
        <f t="shared" si="0"/>
        <v>#DIV/0!</v>
      </c>
      <c r="AN21" s="15" t="e">
        <f t="shared" si="4"/>
        <v>#DIV/0!</v>
      </c>
      <c r="AO21" s="15" t="e">
        <f t="shared" si="12"/>
        <v>#DIV/0!</v>
      </c>
      <c r="AP21" s="18" t="e">
        <f t="shared" si="13"/>
        <v>#DIV/0!</v>
      </c>
      <c r="AR21" s="27" t="e">
        <f>PRODUCT(AM21:$AM$59)</f>
        <v>#DIV/0!</v>
      </c>
    </row>
    <row r="22" spans="1:44">
      <c r="A22" s="48">
        <v>22</v>
      </c>
      <c r="B22" s="49">
        <v>2.4620000000000002</v>
      </c>
      <c r="C22" s="49">
        <v>0.80559999999999998</v>
      </c>
      <c r="D22" s="82">
        <v>2.8355999999999999</v>
      </c>
      <c r="E22" s="82">
        <v>0.87080000000000002</v>
      </c>
      <c r="F22" s="49">
        <v>1.3673</v>
      </c>
      <c r="G22" s="49">
        <v>0.40410000000000001</v>
      </c>
      <c r="H22" s="50">
        <v>1.9881</v>
      </c>
      <c r="I22" s="50">
        <v>0.58209999999999995</v>
      </c>
      <c r="L22" s="83">
        <v>22</v>
      </c>
      <c r="M22" s="84">
        <f t="shared" si="1"/>
        <v>6.8364999999999995E-4</v>
      </c>
      <c r="N22" s="84">
        <f t="shared" si="1"/>
        <v>2.0205000000000001E-4</v>
      </c>
      <c r="P22" s="83">
        <v>22</v>
      </c>
      <c r="Q22" s="211" t="e">
        <f>อัตราการหมุนพนง.Instruction!$B$85</f>
        <v>#DIV/0!</v>
      </c>
      <c r="V22" s="6">
        <v>22</v>
      </c>
      <c r="W22" s="7">
        <f t="shared" si="2"/>
        <v>6.8364999999999995E-4</v>
      </c>
      <c r="X22" s="7" t="e">
        <f t="shared" si="5"/>
        <v>#DIV/0!</v>
      </c>
      <c r="Y22" s="9">
        <f t="shared" si="6"/>
        <v>6.8365E-5</v>
      </c>
      <c r="AA22" s="14" t="e">
        <f t="shared" si="14"/>
        <v>#DIV/0!</v>
      </c>
      <c r="AB22" s="15" t="e">
        <f>+W22*(1-0.5*X22)*(1-0.5*Y22)</f>
        <v>#DIV/0!</v>
      </c>
      <c r="AC22" s="15" t="e">
        <f>X22*(1-0.5*W22)*(1-0.5*Y22)</f>
        <v>#DIV/0!</v>
      </c>
      <c r="AD22" s="18" t="e">
        <f>Y22*(1-0.5*W22)*(1-0.5*X22)</f>
        <v>#DIV/0!</v>
      </c>
      <c r="AF22" s="27" t="e">
        <f>PRODUCT(AA22:$AA$59)</f>
        <v>#DIV/0!</v>
      </c>
      <c r="AH22" s="6">
        <v>22</v>
      </c>
      <c r="AI22" s="7">
        <f t="shared" si="3"/>
        <v>2.0205000000000001E-4</v>
      </c>
      <c r="AJ22" s="7" t="e">
        <f t="shared" si="10"/>
        <v>#DIV/0!</v>
      </c>
      <c r="AK22" s="9">
        <f t="shared" si="11"/>
        <v>2.0205000000000001E-5</v>
      </c>
      <c r="AM22" s="14" t="e">
        <f t="shared" si="0"/>
        <v>#DIV/0!</v>
      </c>
      <c r="AN22" s="15" t="e">
        <f t="shared" si="4"/>
        <v>#DIV/0!</v>
      </c>
      <c r="AO22" s="15" t="e">
        <f t="shared" si="12"/>
        <v>#DIV/0!</v>
      </c>
      <c r="AP22" s="18" t="e">
        <f t="shared" si="13"/>
        <v>#DIV/0!</v>
      </c>
      <c r="AR22" s="27" t="e">
        <f>PRODUCT(AM22:$AM$59)</f>
        <v>#DIV/0!</v>
      </c>
    </row>
    <row r="23" spans="1:44">
      <c r="A23" s="48">
        <v>23</v>
      </c>
      <c r="B23" s="49">
        <v>2.5091000000000001</v>
      </c>
      <c r="C23" s="49">
        <v>0.82110000000000005</v>
      </c>
      <c r="D23" s="82">
        <v>2.9826000000000001</v>
      </c>
      <c r="E23" s="82">
        <v>0.9516</v>
      </c>
      <c r="F23" s="49">
        <v>1.3959999999999999</v>
      </c>
      <c r="G23" s="49">
        <v>0.4163</v>
      </c>
      <c r="H23" s="50">
        <v>2.0038</v>
      </c>
      <c r="I23" s="50">
        <v>0.61229999999999996</v>
      </c>
      <c r="L23" s="83">
        <v>23</v>
      </c>
      <c r="M23" s="84">
        <f t="shared" si="1"/>
        <v>6.9799999999999994E-4</v>
      </c>
      <c r="N23" s="84">
        <f t="shared" si="1"/>
        <v>2.0814999999999999E-4</v>
      </c>
      <c r="P23" s="83">
        <v>23</v>
      </c>
      <c r="Q23" s="211" t="e">
        <f>อัตราการหมุนพนง.Instruction!$B$85</f>
        <v>#DIV/0!</v>
      </c>
      <c r="V23" s="6">
        <v>23</v>
      </c>
      <c r="W23" s="7">
        <f t="shared" si="2"/>
        <v>6.9799999999999994E-4</v>
      </c>
      <c r="X23" s="7" t="e">
        <f t="shared" si="5"/>
        <v>#DIV/0!</v>
      </c>
      <c r="Y23" s="9">
        <f t="shared" si="6"/>
        <v>6.9800000000000003E-5</v>
      </c>
      <c r="AA23" s="14" t="e">
        <f t="shared" si="14"/>
        <v>#DIV/0!</v>
      </c>
      <c r="AB23" s="15" t="e">
        <f t="shared" si="7"/>
        <v>#DIV/0!</v>
      </c>
      <c r="AC23" s="15" t="e">
        <f t="shared" si="8"/>
        <v>#DIV/0!</v>
      </c>
      <c r="AD23" s="18" t="e">
        <f t="shared" si="9"/>
        <v>#DIV/0!</v>
      </c>
      <c r="AF23" s="27" t="e">
        <f>PRODUCT(AA23:$AA$59)</f>
        <v>#DIV/0!</v>
      </c>
      <c r="AH23" s="6">
        <v>23</v>
      </c>
      <c r="AI23" s="7">
        <f t="shared" si="3"/>
        <v>2.0814999999999999E-4</v>
      </c>
      <c r="AJ23" s="7" t="e">
        <f t="shared" si="10"/>
        <v>#DIV/0!</v>
      </c>
      <c r="AK23" s="9">
        <f t="shared" si="11"/>
        <v>2.0815E-5</v>
      </c>
      <c r="AM23" s="14" t="e">
        <f t="shared" si="0"/>
        <v>#DIV/0!</v>
      </c>
      <c r="AN23" s="15" t="e">
        <f t="shared" si="4"/>
        <v>#DIV/0!</v>
      </c>
      <c r="AO23" s="15" t="e">
        <f t="shared" si="12"/>
        <v>#DIV/0!</v>
      </c>
      <c r="AP23" s="18" t="e">
        <f t="shared" si="13"/>
        <v>#DIV/0!</v>
      </c>
      <c r="AR23" s="27" t="e">
        <f>PRODUCT(AM23:$AM$59)</f>
        <v>#DIV/0!</v>
      </c>
    </row>
    <row r="24" spans="1:44">
      <c r="A24" s="48">
        <v>24</v>
      </c>
      <c r="B24" s="49">
        <v>2.5346000000000002</v>
      </c>
      <c r="C24" s="49">
        <v>0.83540000000000003</v>
      </c>
      <c r="D24" s="82">
        <v>3.1377999999999999</v>
      </c>
      <c r="E24" s="82">
        <v>1.0355000000000001</v>
      </c>
      <c r="F24" s="49">
        <v>1.4196</v>
      </c>
      <c r="G24" s="49">
        <v>0.42799999999999999</v>
      </c>
      <c r="H24" s="50">
        <v>2.0127000000000002</v>
      </c>
      <c r="I24" s="50">
        <v>0.64290000000000003</v>
      </c>
      <c r="L24" s="83">
        <v>24</v>
      </c>
      <c r="M24" s="84">
        <f t="shared" si="1"/>
        <v>7.0980000000000001E-4</v>
      </c>
      <c r="N24" s="84">
        <f t="shared" si="1"/>
        <v>2.14E-4</v>
      </c>
      <c r="P24" s="83">
        <v>24</v>
      </c>
      <c r="Q24" s="211" t="e">
        <f>อัตราการหมุนพนง.Instruction!$B$85</f>
        <v>#DIV/0!</v>
      </c>
      <c r="V24" s="6">
        <v>24</v>
      </c>
      <c r="W24" s="7">
        <f t="shared" si="2"/>
        <v>7.0980000000000001E-4</v>
      </c>
      <c r="X24" s="7" t="e">
        <f t="shared" si="5"/>
        <v>#DIV/0!</v>
      </c>
      <c r="Y24" s="9">
        <f t="shared" si="6"/>
        <v>7.0980000000000001E-5</v>
      </c>
      <c r="AA24" s="14" t="e">
        <f t="shared" si="14"/>
        <v>#DIV/0!</v>
      </c>
      <c r="AB24" s="15" t="e">
        <f t="shared" si="7"/>
        <v>#DIV/0!</v>
      </c>
      <c r="AC24" s="15" t="e">
        <f t="shared" si="8"/>
        <v>#DIV/0!</v>
      </c>
      <c r="AD24" s="18" t="e">
        <f t="shared" si="9"/>
        <v>#DIV/0!</v>
      </c>
      <c r="AF24" s="27" t="e">
        <f>PRODUCT(AA24:$AA$59)</f>
        <v>#DIV/0!</v>
      </c>
      <c r="AH24" s="6">
        <v>24</v>
      </c>
      <c r="AI24" s="7">
        <f t="shared" si="3"/>
        <v>2.14E-4</v>
      </c>
      <c r="AJ24" s="7" t="e">
        <f t="shared" si="10"/>
        <v>#DIV/0!</v>
      </c>
      <c r="AK24" s="9">
        <f t="shared" si="11"/>
        <v>2.1400000000000002E-5</v>
      </c>
      <c r="AM24" s="14" t="e">
        <f t="shared" si="0"/>
        <v>#DIV/0!</v>
      </c>
      <c r="AN24" s="15" t="e">
        <f t="shared" si="4"/>
        <v>#DIV/0!</v>
      </c>
      <c r="AO24" s="15" t="e">
        <f t="shared" si="12"/>
        <v>#DIV/0!</v>
      </c>
      <c r="AP24" s="18" t="e">
        <f t="shared" si="13"/>
        <v>#DIV/0!</v>
      </c>
      <c r="AR24" s="27" t="e">
        <f>PRODUCT(AM24:$AM$59)</f>
        <v>#DIV/0!</v>
      </c>
    </row>
    <row r="25" spans="1:44">
      <c r="A25" s="48">
        <v>25</v>
      </c>
      <c r="B25" s="49">
        <v>2.5455999999999999</v>
      </c>
      <c r="C25" s="49">
        <v>0.8488</v>
      </c>
      <c r="D25" s="82">
        <v>3.2942</v>
      </c>
      <c r="E25" s="82">
        <v>1.1194</v>
      </c>
      <c r="F25" s="49">
        <v>1.4368000000000001</v>
      </c>
      <c r="G25" s="49">
        <v>0.43919999999999998</v>
      </c>
      <c r="H25" s="50">
        <v>2.0246</v>
      </c>
      <c r="I25" s="50">
        <v>0.67359999999999998</v>
      </c>
      <c r="L25" s="83">
        <v>25</v>
      </c>
      <c r="M25" s="84">
        <f t="shared" si="1"/>
        <v>7.1840000000000001E-4</v>
      </c>
      <c r="N25" s="84">
        <f t="shared" si="1"/>
        <v>2.196E-4</v>
      </c>
      <c r="P25" s="83">
        <v>25</v>
      </c>
      <c r="Q25" s="211" t="e">
        <f>อัตราการหมุนพนง.Instruction!$B$85</f>
        <v>#DIV/0!</v>
      </c>
      <c r="V25" s="6">
        <v>25</v>
      </c>
      <c r="W25" s="7">
        <f t="shared" si="2"/>
        <v>7.1840000000000001E-4</v>
      </c>
      <c r="X25" s="7" t="e">
        <f t="shared" si="5"/>
        <v>#DIV/0!</v>
      </c>
      <c r="Y25" s="9">
        <f t="shared" si="6"/>
        <v>7.1840000000000003E-5</v>
      </c>
      <c r="AA25" s="14" t="e">
        <f t="shared" si="14"/>
        <v>#DIV/0!</v>
      </c>
      <c r="AB25" s="15" t="e">
        <f t="shared" si="7"/>
        <v>#DIV/0!</v>
      </c>
      <c r="AC25" s="15" t="e">
        <f t="shared" si="8"/>
        <v>#DIV/0!</v>
      </c>
      <c r="AD25" s="18" t="e">
        <f t="shared" si="9"/>
        <v>#DIV/0!</v>
      </c>
      <c r="AF25" s="27" t="e">
        <f>PRODUCT(AA25:$AA$59)</f>
        <v>#DIV/0!</v>
      </c>
      <c r="AH25" s="6">
        <v>25</v>
      </c>
      <c r="AI25" s="7">
        <f t="shared" si="3"/>
        <v>2.196E-4</v>
      </c>
      <c r="AJ25" s="7" t="e">
        <f t="shared" si="10"/>
        <v>#DIV/0!</v>
      </c>
      <c r="AK25" s="9">
        <f t="shared" si="11"/>
        <v>2.196E-5</v>
      </c>
      <c r="AM25" s="14" t="e">
        <f t="shared" si="0"/>
        <v>#DIV/0!</v>
      </c>
      <c r="AN25" s="15" t="e">
        <f t="shared" si="4"/>
        <v>#DIV/0!</v>
      </c>
      <c r="AO25" s="15" t="e">
        <f t="shared" si="12"/>
        <v>#DIV/0!</v>
      </c>
      <c r="AP25" s="18" t="e">
        <f t="shared" si="13"/>
        <v>#DIV/0!</v>
      </c>
      <c r="AR25" s="27" t="e">
        <f>PRODUCT(AM25:$AM$59)</f>
        <v>#DIV/0!</v>
      </c>
    </row>
    <row r="26" spans="1:44">
      <c r="A26" s="48">
        <v>26</v>
      </c>
      <c r="B26" s="49">
        <v>2.5488</v>
      </c>
      <c r="C26" s="49">
        <v>0.86240000000000006</v>
      </c>
      <c r="D26" s="82">
        <v>3.4499</v>
      </c>
      <c r="E26" s="82">
        <v>1.2081</v>
      </c>
      <c r="F26" s="49">
        <v>1.4514</v>
      </c>
      <c r="G26" s="49">
        <v>0.45019999999999999</v>
      </c>
      <c r="H26" s="50">
        <v>2.0484</v>
      </c>
      <c r="I26" s="50">
        <v>0.70420000000000005</v>
      </c>
      <c r="L26" s="83">
        <v>26</v>
      </c>
      <c r="M26" s="84">
        <f t="shared" si="1"/>
        <v>7.2570000000000002E-4</v>
      </c>
      <c r="N26" s="84">
        <f t="shared" si="1"/>
        <v>2.251E-4</v>
      </c>
      <c r="P26" s="83">
        <v>26</v>
      </c>
      <c r="Q26" s="211" t="e">
        <f>อัตราการหมุนพนง.Instruction!$B$85</f>
        <v>#DIV/0!</v>
      </c>
      <c r="V26" s="6">
        <v>26</v>
      </c>
      <c r="W26" s="7">
        <f t="shared" si="2"/>
        <v>7.2570000000000002E-4</v>
      </c>
      <c r="X26" s="7" t="e">
        <f t="shared" si="5"/>
        <v>#DIV/0!</v>
      </c>
      <c r="Y26" s="9">
        <f t="shared" si="6"/>
        <v>7.2570000000000005E-5</v>
      </c>
      <c r="AA26" s="14" t="e">
        <f t="shared" si="14"/>
        <v>#DIV/0!</v>
      </c>
      <c r="AB26" s="15" t="e">
        <f t="shared" si="7"/>
        <v>#DIV/0!</v>
      </c>
      <c r="AC26" s="15" t="e">
        <f t="shared" si="8"/>
        <v>#DIV/0!</v>
      </c>
      <c r="AD26" s="18" t="e">
        <f t="shared" si="9"/>
        <v>#DIV/0!</v>
      </c>
      <c r="AF26" s="27" t="e">
        <f>PRODUCT(AA26:$AA$59)</f>
        <v>#DIV/0!</v>
      </c>
      <c r="AH26" s="6">
        <v>26</v>
      </c>
      <c r="AI26" s="7">
        <f t="shared" si="3"/>
        <v>2.251E-4</v>
      </c>
      <c r="AJ26" s="7" t="e">
        <f t="shared" si="10"/>
        <v>#DIV/0!</v>
      </c>
      <c r="AK26" s="9">
        <f t="shared" si="11"/>
        <v>2.251E-5</v>
      </c>
      <c r="AM26" s="14" t="e">
        <f t="shared" si="0"/>
        <v>#DIV/0!</v>
      </c>
      <c r="AN26" s="15" t="e">
        <f t="shared" si="4"/>
        <v>#DIV/0!</v>
      </c>
      <c r="AO26" s="15" t="e">
        <f t="shared" si="12"/>
        <v>#DIV/0!</v>
      </c>
      <c r="AP26" s="18" t="e">
        <f t="shared" si="13"/>
        <v>#DIV/0!</v>
      </c>
      <c r="AR26" s="27" t="e">
        <f>PRODUCT(AM26:$AM$59)</f>
        <v>#DIV/0!</v>
      </c>
    </row>
    <row r="27" spans="1:44">
      <c r="A27" s="48">
        <v>27</v>
      </c>
      <c r="B27" s="49">
        <v>2.5503</v>
      </c>
      <c r="C27" s="49">
        <v>0.87739999999999996</v>
      </c>
      <c r="D27" s="82">
        <v>3.5916999999999999</v>
      </c>
      <c r="E27" s="82">
        <v>1.2968999999999999</v>
      </c>
      <c r="F27" s="49">
        <v>1.4674</v>
      </c>
      <c r="G27" s="49">
        <v>0.4612</v>
      </c>
      <c r="H27" s="50">
        <v>2.0905</v>
      </c>
      <c r="I27" s="50">
        <v>0.7349</v>
      </c>
      <c r="L27" s="83">
        <v>27</v>
      </c>
      <c r="M27" s="84">
        <f t="shared" si="1"/>
        <v>7.337E-4</v>
      </c>
      <c r="N27" s="84">
        <f t="shared" si="1"/>
        <v>2.3059999999999999E-4</v>
      </c>
      <c r="P27" s="83">
        <v>27</v>
      </c>
      <c r="Q27" s="211" t="e">
        <f>อัตราการหมุนพนง.Instruction!$B$85</f>
        <v>#DIV/0!</v>
      </c>
      <c r="V27" s="6">
        <v>27</v>
      </c>
      <c r="W27" s="7">
        <f t="shared" si="2"/>
        <v>7.337E-4</v>
      </c>
      <c r="X27" s="7" t="e">
        <f t="shared" si="5"/>
        <v>#DIV/0!</v>
      </c>
      <c r="Y27" s="9">
        <f t="shared" si="6"/>
        <v>7.3370000000000011E-5</v>
      </c>
      <c r="AA27" s="14" t="e">
        <f t="shared" si="14"/>
        <v>#DIV/0!</v>
      </c>
      <c r="AB27" s="15" t="e">
        <f t="shared" si="7"/>
        <v>#DIV/0!</v>
      </c>
      <c r="AC27" s="15" t="e">
        <f t="shared" si="8"/>
        <v>#DIV/0!</v>
      </c>
      <c r="AD27" s="18" t="e">
        <f t="shared" si="9"/>
        <v>#DIV/0!</v>
      </c>
      <c r="AF27" s="27" t="e">
        <f>PRODUCT(AA27:$AA$59)</f>
        <v>#DIV/0!</v>
      </c>
      <c r="AH27" s="6">
        <v>27</v>
      </c>
      <c r="AI27" s="7">
        <f t="shared" si="3"/>
        <v>2.3059999999999999E-4</v>
      </c>
      <c r="AJ27" s="7" t="e">
        <f t="shared" si="10"/>
        <v>#DIV/0!</v>
      </c>
      <c r="AK27" s="9">
        <f t="shared" si="11"/>
        <v>2.3059999999999999E-5</v>
      </c>
      <c r="AM27" s="14" t="e">
        <f t="shared" si="0"/>
        <v>#DIV/0!</v>
      </c>
      <c r="AN27" s="15" t="e">
        <f t="shared" si="4"/>
        <v>#DIV/0!</v>
      </c>
      <c r="AO27" s="15" t="e">
        <f t="shared" si="12"/>
        <v>#DIV/0!</v>
      </c>
      <c r="AP27" s="18" t="e">
        <f t="shared" si="13"/>
        <v>#DIV/0!</v>
      </c>
      <c r="AR27" s="27" t="e">
        <f>PRODUCT(AM27:$AM$59)</f>
        <v>#DIV/0!</v>
      </c>
    </row>
    <row r="28" spans="1:44">
      <c r="A28" s="48">
        <v>28</v>
      </c>
      <c r="B28" s="49">
        <v>2.5550000000000002</v>
      </c>
      <c r="C28" s="49">
        <v>0.89570000000000005</v>
      </c>
      <c r="D28" s="82">
        <v>3.7039</v>
      </c>
      <c r="E28" s="82">
        <v>1.3772</v>
      </c>
      <c r="F28" s="49">
        <v>1.4885999999999999</v>
      </c>
      <c r="G28" s="49">
        <v>0.4728</v>
      </c>
      <c r="H28" s="50">
        <v>2.1553</v>
      </c>
      <c r="I28" s="50">
        <v>0.76580000000000004</v>
      </c>
      <c r="L28" s="83">
        <v>28</v>
      </c>
      <c r="M28" s="84">
        <f t="shared" si="1"/>
        <v>7.4429999999999993E-4</v>
      </c>
      <c r="N28" s="84">
        <f t="shared" si="1"/>
        <v>2.364E-4</v>
      </c>
      <c r="P28" s="83">
        <v>28</v>
      </c>
      <c r="Q28" s="211" t="e">
        <f>อัตราการหมุนพนง.Instruction!$B$85</f>
        <v>#DIV/0!</v>
      </c>
      <c r="V28" s="6">
        <v>28</v>
      </c>
      <c r="W28" s="7">
        <f t="shared" si="2"/>
        <v>7.4429999999999993E-4</v>
      </c>
      <c r="X28" s="7" t="e">
        <f t="shared" si="5"/>
        <v>#DIV/0!</v>
      </c>
      <c r="Y28" s="9">
        <f t="shared" si="6"/>
        <v>7.4430000000000004E-5</v>
      </c>
      <c r="AA28" s="14" t="e">
        <f t="shared" si="14"/>
        <v>#DIV/0!</v>
      </c>
      <c r="AB28" s="15" t="e">
        <f t="shared" si="7"/>
        <v>#DIV/0!</v>
      </c>
      <c r="AC28" s="15" t="e">
        <f t="shared" si="8"/>
        <v>#DIV/0!</v>
      </c>
      <c r="AD28" s="18" t="e">
        <f t="shared" si="9"/>
        <v>#DIV/0!</v>
      </c>
      <c r="AF28" s="27" t="e">
        <f>PRODUCT(AA28:$AA$59)</f>
        <v>#DIV/0!</v>
      </c>
      <c r="AH28" s="6">
        <v>28</v>
      </c>
      <c r="AI28" s="7">
        <f t="shared" si="3"/>
        <v>2.364E-4</v>
      </c>
      <c r="AJ28" s="7" t="e">
        <f t="shared" si="10"/>
        <v>#DIV/0!</v>
      </c>
      <c r="AK28" s="9">
        <f t="shared" si="11"/>
        <v>2.3640000000000001E-5</v>
      </c>
      <c r="AM28" s="14" t="e">
        <f t="shared" si="0"/>
        <v>#DIV/0!</v>
      </c>
      <c r="AN28" s="15" t="e">
        <f t="shared" si="4"/>
        <v>#DIV/0!</v>
      </c>
      <c r="AO28" s="15" t="e">
        <f t="shared" si="12"/>
        <v>#DIV/0!</v>
      </c>
      <c r="AP28" s="18" t="e">
        <f t="shared" si="13"/>
        <v>#DIV/0!</v>
      </c>
      <c r="AR28" s="27" t="e">
        <f>PRODUCT(AM28:$AM$59)</f>
        <v>#DIV/0!</v>
      </c>
    </row>
    <row r="29" spans="1:44">
      <c r="A29" s="48">
        <v>29</v>
      </c>
      <c r="B29" s="49">
        <v>2.5663999999999998</v>
      </c>
      <c r="C29" s="49">
        <v>0.91890000000000005</v>
      </c>
      <c r="D29" s="82">
        <v>3.7883</v>
      </c>
      <c r="E29" s="82">
        <v>1.4513</v>
      </c>
      <c r="F29" s="49">
        <v>1.5183</v>
      </c>
      <c r="G29" s="49">
        <v>0.4854</v>
      </c>
      <c r="H29" s="50">
        <v>2.2437</v>
      </c>
      <c r="I29" s="50">
        <v>0.79720000000000002</v>
      </c>
      <c r="L29" s="83">
        <v>29</v>
      </c>
      <c r="M29" s="84">
        <f t="shared" si="1"/>
        <v>7.5914999999999999E-4</v>
      </c>
      <c r="N29" s="84">
        <f t="shared" si="1"/>
        <v>2.4269999999999999E-4</v>
      </c>
      <c r="P29" s="83">
        <v>29</v>
      </c>
      <c r="Q29" s="211" t="e">
        <f>อัตราการหมุนพนง.Instruction!$B$85</f>
        <v>#DIV/0!</v>
      </c>
      <c r="V29" s="6">
        <v>29</v>
      </c>
      <c r="W29" s="7">
        <f t="shared" si="2"/>
        <v>7.5914999999999999E-4</v>
      </c>
      <c r="X29" s="7" t="e">
        <f t="shared" si="5"/>
        <v>#DIV/0!</v>
      </c>
      <c r="Y29" s="9">
        <f t="shared" si="6"/>
        <v>7.5915000000000008E-5</v>
      </c>
      <c r="AA29" s="14" t="e">
        <f t="shared" si="14"/>
        <v>#DIV/0!</v>
      </c>
      <c r="AB29" s="15" t="e">
        <f t="shared" si="7"/>
        <v>#DIV/0!</v>
      </c>
      <c r="AC29" s="15" t="e">
        <f t="shared" si="8"/>
        <v>#DIV/0!</v>
      </c>
      <c r="AD29" s="18" t="e">
        <f t="shared" si="9"/>
        <v>#DIV/0!</v>
      </c>
      <c r="AF29" s="27" t="e">
        <f>PRODUCT(AA29:$AA$59)</f>
        <v>#DIV/0!</v>
      </c>
      <c r="AH29" s="6">
        <v>29</v>
      </c>
      <c r="AI29" s="7">
        <f t="shared" si="3"/>
        <v>2.4269999999999999E-4</v>
      </c>
      <c r="AJ29" s="7" t="e">
        <f t="shared" si="10"/>
        <v>#DIV/0!</v>
      </c>
      <c r="AK29" s="9">
        <f t="shared" si="11"/>
        <v>2.427E-5</v>
      </c>
      <c r="AM29" s="14" t="e">
        <f t="shared" si="0"/>
        <v>#DIV/0!</v>
      </c>
      <c r="AN29" s="15" t="e">
        <f t="shared" si="4"/>
        <v>#DIV/0!</v>
      </c>
      <c r="AO29" s="15" t="e">
        <f t="shared" si="12"/>
        <v>#DIV/0!</v>
      </c>
      <c r="AP29" s="18" t="e">
        <f t="shared" si="13"/>
        <v>#DIV/0!</v>
      </c>
      <c r="AR29" s="27" t="e">
        <f>PRODUCT(AM29:$AM$59)</f>
        <v>#DIV/0!</v>
      </c>
    </row>
    <row r="30" spans="1:44">
      <c r="A30" s="48">
        <v>30</v>
      </c>
      <c r="B30" s="49">
        <v>2.5874000000000001</v>
      </c>
      <c r="C30" s="49">
        <v>0.9486</v>
      </c>
      <c r="D30" s="82">
        <v>3.8607999999999998</v>
      </c>
      <c r="E30" s="82">
        <v>1.5228999999999999</v>
      </c>
      <c r="F30" s="49">
        <v>1.5586</v>
      </c>
      <c r="G30" s="49">
        <v>0.49980000000000002</v>
      </c>
      <c r="H30" s="50">
        <v>2.3544</v>
      </c>
      <c r="I30" s="50">
        <v>0.82899999999999996</v>
      </c>
      <c r="L30" s="83">
        <v>30</v>
      </c>
      <c r="M30" s="84">
        <f t="shared" si="1"/>
        <v>7.7930000000000002E-4</v>
      </c>
      <c r="N30" s="84">
        <f t="shared" si="1"/>
        <v>2.499E-4</v>
      </c>
      <c r="P30" s="83">
        <v>30</v>
      </c>
      <c r="Q30" s="211" t="e">
        <f>อัตราการหมุนพนง.Instruction!$B$85</f>
        <v>#DIV/0!</v>
      </c>
      <c r="V30" s="6">
        <v>30</v>
      </c>
      <c r="W30" s="7">
        <f t="shared" si="2"/>
        <v>7.7930000000000002E-4</v>
      </c>
      <c r="X30" s="7" t="e">
        <f t="shared" si="5"/>
        <v>#DIV/0!</v>
      </c>
      <c r="Y30" s="9">
        <f t="shared" si="6"/>
        <v>7.7930000000000008E-5</v>
      </c>
      <c r="Z30" s="59"/>
      <c r="AA30" s="14" t="e">
        <f t="shared" si="14"/>
        <v>#DIV/0!</v>
      </c>
      <c r="AB30" s="15" t="e">
        <f t="shared" si="7"/>
        <v>#DIV/0!</v>
      </c>
      <c r="AC30" s="15" t="e">
        <f t="shared" si="8"/>
        <v>#DIV/0!</v>
      </c>
      <c r="AD30" s="18" t="e">
        <f t="shared" si="9"/>
        <v>#DIV/0!</v>
      </c>
      <c r="AE30" s="59"/>
      <c r="AF30" s="27" t="e">
        <f>PRODUCT(AA30:$AA$59)</f>
        <v>#DIV/0!</v>
      </c>
      <c r="AH30" s="6">
        <v>30</v>
      </c>
      <c r="AI30" s="7">
        <f t="shared" si="3"/>
        <v>2.499E-4</v>
      </c>
      <c r="AJ30" s="7" t="e">
        <f t="shared" si="10"/>
        <v>#DIV/0!</v>
      </c>
      <c r="AK30" s="9">
        <f t="shared" si="11"/>
        <v>2.4990000000000003E-5</v>
      </c>
      <c r="AM30" s="14" t="e">
        <f t="shared" si="0"/>
        <v>#DIV/0!</v>
      </c>
      <c r="AN30" s="15" t="e">
        <f t="shared" si="4"/>
        <v>#DIV/0!</v>
      </c>
      <c r="AO30" s="15" t="e">
        <f t="shared" si="12"/>
        <v>#DIV/0!</v>
      </c>
      <c r="AP30" s="18" t="e">
        <f t="shared" si="13"/>
        <v>#DIV/0!</v>
      </c>
      <c r="AR30" s="27" t="e">
        <f>PRODUCT(AM30:$AM$59)</f>
        <v>#DIV/0!</v>
      </c>
    </row>
    <row r="31" spans="1:44">
      <c r="A31" s="48">
        <v>31</v>
      </c>
      <c r="B31" s="49">
        <v>2.6200999999999999</v>
      </c>
      <c r="C31" s="49">
        <v>0.98560000000000003</v>
      </c>
      <c r="D31" s="82">
        <v>3.9394999999999998</v>
      </c>
      <c r="E31" s="82">
        <v>1.6013999999999999</v>
      </c>
      <c r="F31" s="49">
        <v>1.6107</v>
      </c>
      <c r="G31" s="49">
        <v>0.51659999999999995</v>
      </c>
      <c r="H31" s="50">
        <v>2.4836</v>
      </c>
      <c r="I31" s="50">
        <v>0.86150000000000004</v>
      </c>
      <c r="L31" s="83">
        <v>31</v>
      </c>
      <c r="M31" s="84">
        <f t="shared" si="1"/>
        <v>8.0535000000000003E-4</v>
      </c>
      <c r="N31" s="84">
        <f t="shared" si="1"/>
        <v>2.5829999999999999E-4</v>
      </c>
      <c r="P31" s="83">
        <v>31</v>
      </c>
      <c r="Q31" s="211" t="e">
        <f>อัตราการหมุนพนง.Instruction!$B$85</f>
        <v>#DIV/0!</v>
      </c>
      <c r="V31" s="6">
        <v>31</v>
      </c>
      <c r="W31" s="7">
        <f t="shared" si="2"/>
        <v>8.0535000000000003E-4</v>
      </c>
      <c r="X31" s="7" t="e">
        <f t="shared" si="5"/>
        <v>#DIV/0!</v>
      </c>
      <c r="Y31" s="9">
        <f t="shared" si="6"/>
        <v>8.0535000000000014E-5</v>
      </c>
      <c r="AA31" s="14" t="e">
        <f t="shared" si="14"/>
        <v>#DIV/0!</v>
      </c>
      <c r="AB31" s="15" t="e">
        <f t="shared" si="7"/>
        <v>#DIV/0!</v>
      </c>
      <c r="AC31" s="15" t="e">
        <f t="shared" si="8"/>
        <v>#DIV/0!</v>
      </c>
      <c r="AD31" s="18" t="e">
        <f t="shared" si="9"/>
        <v>#DIV/0!</v>
      </c>
      <c r="AF31" s="27" t="e">
        <f>PRODUCT(AA31:$AA$59)</f>
        <v>#DIV/0!</v>
      </c>
      <c r="AH31" s="6">
        <v>31</v>
      </c>
      <c r="AI31" s="7">
        <f t="shared" si="3"/>
        <v>2.5829999999999999E-4</v>
      </c>
      <c r="AJ31" s="7" t="e">
        <f t="shared" si="10"/>
        <v>#DIV/0!</v>
      </c>
      <c r="AK31" s="9">
        <f t="shared" si="11"/>
        <v>2.5830000000000002E-5</v>
      </c>
      <c r="AM31" s="14" t="e">
        <f t="shared" si="0"/>
        <v>#DIV/0!</v>
      </c>
      <c r="AN31" s="15" t="e">
        <f t="shared" si="4"/>
        <v>#DIV/0!</v>
      </c>
      <c r="AO31" s="15" t="e">
        <f t="shared" si="12"/>
        <v>#DIV/0!</v>
      </c>
      <c r="AP31" s="18" t="e">
        <f t="shared" si="13"/>
        <v>#DIV/0!</v>
      </c>
      <c r="AR31" s="27" t="e">
        <f>PRODUCT(AM31:$AM$59)</f>
        <v>#DIV/0!</v>
      </c>
    </row>
    <row r="32" spans="1:44">
      <c r="A32" s="48">
        <v>32</v>
      </c>
      <c r="B32" s="49">
        <v>2.6663999999999999</v>
      </c>
      <c r="C32" s="49">
        <v>1.0298</v>
      </c>
      <c r="D32" s="82">
        <v>4.0505000000000004</v>
      </c>
      <c r="E32" s="82">
        <v>1.6876</v>
      </c>
      <c r="F32" s="49">
        <v>1.6747000000000001</v>
      </c>
      <c r="G32" s="49">
        <v>0.53680000000000005</v>
      </c>
      <c r="H32" s="50">
        <v>2.6261000000000001</v>
      </c>
      <c r="I32" s="50">
        <v>0.89490000000000003</v>
      </c>
      <c r="L32" s="83">
        <v>32</v>
      </c>
      <c r="M32" s="84">
        <f t="shared" si="1"/>
        <v>8.3735000000000005E-4</v>
      </c>
      <c r="N32" s="84">
        <f t="shared" si="1"/>
        <v>2.6840000000000002E-4</v>
      </c>
      <c r="P32" s="83">
        <v>32</v>
      </c>
      <c r="Q32" s="211" t="e">
        <f>อัตราการหมุนพนง.Instruction!$B$85</f>
        <v>#DIV/0!</v>
      </c>
      <c r="V32" s="6">
        <v>32</v>
      </c>
      <c r="W32" s="7">
        <f t="shared" si="2"/>
        <v>8.3735000000000005E-4</v>
      </c>
      <c r="X32" s="7" t="e">
        <f t="shared" si="5"/>
        <v>#DIV/0!</v>
      </c>
      <c r="Y32" s="9">
        <f t="shared" si="6"/>
        <v>8.3735000000000011E-5</v>
      </c>
      <c r="AA32" s="14" t="e">
        <f t="shared" si="14"/>
        <v>#DIV/0!</v>
      </c>
      <c r="AB32" s="15" t="e">
        <f t="shared" si="7"/>
        <v>#DIV/0!</v>
      </c>
      <c r="AC32" s="15" t="e">
        <f t="shared" si="8"/>
        <v>#DIV/0!</v>
      </c>
      <c r="AD32" s="18" t="e">
        <f t="shared" si="9"/>
        <v>#DIV/0!</v>
      </c>
      <c r="AF32" s="27" t="e">
        <f>PRODUCT(AA32:$AA$59)</f>
        <v>#DIV/0!</v>
      </c>
      <c r="AH32" s="6">
        <v>32</v>
      </c>
      <c r="AI32" s="7">
        <f t="shared" si="3"/>
        <v>2.6840000000000002E-4</v>
      </c>
      <c r="AJ32" s="7" t="e">
        <f t="shared" si="10"/>
        <v>#DIV/0!</v>
      </c>
      <c r="AK32" s="9">
        <f t="shared" si="11"/>
        <v>2.6840000000000004E-5</v>
      </c>
      <c r="AM32" s="14" t="e">
        <f t="shared" si="0"/>
        <v>#DIV/0!</v>
      </c>
      <c r="AN32" s="15" t="e">
        <f t="shared" si="4"/>
        <v>#DIV/0!</v>
      </c>
      <c r="AO32" s="15" t="e">
        <f t="shared" si="12"/>
        <v>#DIV/0!</v>
      </c>
      <c r="AP32" s="18" t="e">
        <f t="shared" si="13"/>
        <v>#DIV/0!</v>
      </c>
      <c r="AR32" s="27" t="e">
        <f>PRODUCT(AM32:$AM$59)</f>
        <v>#DIV/0!</v>
      </c>
    </row>
    <row r="33" spans="1:44">
      <c r="A33" s="48">
        <v>33</v>
      </c>
      <c r="B33" s="49">
        <v>2.7279</v>
      </c>
      <c r="C33" s="49">
        <v>1.0803</v>
      </c>
      <c r="D33" s="82">
        <v>4.1970999999999998</v>
      </c>
      <c r="E33" s="82">
        <v>1.7684</v>
      </c>
      <c r="F33" s="49">
        <v>1.7501</v>
      </c>
      <c r="G33" s="49">
        <v>0.56110000000000004</v>
      </c>
      <c r="H33" s="50">
        <v>2.7764000000000002</v>
      </c>
      <c r="I33" s="50">
        <v>0.93030000000000002</v>
      </c>
      <c r="L33" s="83">
        <v>33</v>
      </c>
      <c r="M33" s="84">
        <f t="shared" si="1"/>
        <v>8.7505000000000005E-4</v>
      </c>
      <c r="N33" s="84">
        <f t="shared" si="1"/>
        <v>2.8055000000000002E-4</v>
      </c>
      <c r="P33" s="83">
        <v>33</v>
      </c>
      <c r="Q33" s="211" t="e">
        <f>อัตราการหมุนพนง.Instruction!$B$85</f>
        <v>#DIV/0!</v>
      </c>
      <c r="V33" s="6">
        <v>33</v>
      </c>
      <c r="W33" s="7">
        <f t="shared" si="2"/>
        <v>8.7505000000000005E-4</v>
      </c>
      <c r="X33" s="7" t="e">
        <f t="shared" si="5"/>
        <v>#DIV/0!</v>
      </c>
      <c r="Y33" s="9">
        <f t="shared" si="6"/>
        <v>8.750500000000001E-5</v>
      </c>
      <c r="AA33" s="14" t="e">
        <f t="shared" si="14"/>
        <v>#DIV/0!</v>
      </c>
      <c r="AB33" s="15" t="e">
        <f t="shared" si="7"/>
        <v>#DIV/0!</v>
      </c>
      <c r="AC33" s="15" t="e">
        <f t="shared" si="8"/>
        <v>#DIV/0!</v>
      </c>
      <c r="AD33" s="18" t="e">
        <f t="shared" si="9"/>
        <v>#DIV/0!</v>
      </c>
      <c r="AF33" s="27" t="e">
        <f>PRODUCT(AA33:$AA$59)</f>
        <v>#DIV/0!</v>
      </c>
      <c r="AH33" s="6">
        <v>33</v>
      </c>
      <c r="AI33" s="7">
        <f t="shared" si="3"/>
        <v>2.8055000000000002E-4</v>
      </c>
      <c r="AJ33" s="7" t="e">
        <f t="shared" si="10"/>
        <v>#DIV/0!</v>
      </c>
      <c r="AK33" s="9">
        <f t="shared" si="11"/>
        <v>2.8055000000000002E-5</v>
      </c>
      <c r="AM33" s="14" t="e">
        <f t="shared" si="0"/>
        <v>#DIV/0!</v>
      </c>
      <c r="AN33" s="15" t="e">
        <f t="shared" si="4"/>
        <v>#DIV/0!</v>
      </c>
      <c r="AO33" s="15" t="e">
        <f t="shared" si="12"/>
        <v>#DIV/0!</v>
      </c>
      <c r="AP33" s="18" t="e">
        <f t="shared" si="13"/>
        <v>#DIV/0!</v>
      </c>
      <c r="AR33" s="27" t="e">
        <f>PRODUCT(AM33:$AM$59)</f>
        <v>#DIV/0!</v>
      </c>
    </row>
    <row r="34" spans="1:44">
      <c r="A34" s="48">
        <v>34</v>
      </c>
      <c r="B34" s="49">
        <v>2.8062999999999998</v>
      </c>
      <c r="C34" s="49">
        <v>1.1356999999999999</v>
      </c>
      <c r="D34" s="82">
        <v>4.3684000000000003</v>
      </c>
      <c r="E34" s="82">
        <v>1.8533999999999999</v>
      </c>
      <c r="F34" s="49">
        <v>1.8358000000000001</v>
      </c>
      <c r="G34" s="49">
        <v>0.59040000000000004</v>
      </c>
      <c r="H34" s="50">
        <v>2.9297</v>
      </c>
      <c r="I34" s="50">
        <v>0.96870000000000001</v>
      </c>
      <c r="L34" s="83">
        <v>34</v>
      </c>
      <c r="M34" s="84">
        <f t="shared" si="1"/>
        <v>9.1790000000000003E-4</v>
      </c>
      <c r="N34" s="84">
        <f t="shared" si="1"/>
        <v>2.9520000000000002E-4</v>
      </c>
      <c r="P34" s="83">
        <v>34</v>
      </c>
      <c r="Q34" s="211" t="e">
        <f>อัตราการหมุนพนง.Instruction!$B$85</f>
        <v>#DIV/0!</v>
      </c>
      <c r="V34" s="6">
        <v>34</v>
      </c>
      <c r="W34" s="7">
        <f t="shared" si="2"/>
        <v>9.1790000000000003E-4</v>
      </c>
      <c r="X34" s="7" t="e">
        <f t="shared" si="5"/>
        <v>#DIV/0!</v>
      </c>
      <c r="Y34" s="9">
        <f t="shared" si="6"/>
        <v>9.1790000000000014E-5</v>
      </c>
      <c r="AA34" s="14" t="e">
        <f t="shared" si="14"/>
        <v>#DIV/0!</v>
      </c>
      <c r="AB34" s="15" t="e">
        <f t="shared" si="7"/>
        <v>#DIV/0!</v>
      </c>
      <c r="AC34" s="15" t="e">
        <f t="shared" si="8"/>
        <v>#DIV/0!</v>
      </c>
      <c r="AD34" s="18" t="e">
        <f t="shared" si="9"/>
        <v>#DIV/0!</v>
      </c>
      <c r="AF34" s="27" t="e">
        <f>PRODUCT(AA34:$AA$59)</f>
        <v>#DIV/0!</v>
      </c>
      <c r="AH34" s="6">
        <v>34</v>
      </c>
      <c r="AI34" s="7">
        <f t="shared" si="3"/>
        <v>2.9520000000000002E-4</v>
      </c>
      <c r="AJ34" s="7" t="e">
        <f t="shared" si="10"/>
        <v>#DIV/0!</v>
      </c>
      <c r="AK34" s="9">
        <f t="shared" si="11"/>
        <v>2.9520000000000002E-5</v>
      </c>
      <c r="AM34" s="14" t="e">
        <f t="shared" si="0"/>
        <v>#DIV/0!</v>
      </c>
      <c r="AN34" s="15" t="e">
        <f t="shared" si="4"/>
        <v>#DIV/0!</v>
      </c>
      <c r="AO34" s="15" t="e">
        <f t="shared" si="12"/>
        <v>#DIV/0!</v>
      </c>
      <c r="AP34" s="18" t="e">
        <f t="shared" si="13"/>
        <v>#DIV/0!</v>
      </c>
      <c r="AR34" s="27" t="e">
        <f>PRODUCT(AM34:$AM$59)</f>
        <v>#DIV/0!</v>
      </c>
    </row>
    <row r="35" spans="1:44">
      <c r="A35" s="48">
        <v>35</v>
      </c>
      <c r="B35" s="49">
        <v>2.9030999999999998</v>
      </c>
      <c r="C35" s="49">
        <v>1.1941999999999999</v>
      </c>
      <c r="D35" s="82">
        <v>4.5545999999999998</v>
      </c>
      <c r="E35" s="82">
        <v>1.9368000000000001</v>
      </c>
      <c r="F35" s="49">
        <v>1.9307000000000001</v>
      </c>
      <c r="G35" s="49">
        <v>0.62549999999999994</v>
      </c>
      <c r="H35" s="50">
        <v>3.0825999999999998</v>
      </c>
      <c r="I35" s="50">
        <v>1.0118</v>
      </c>
      <c r="L35" s="83">
        <v>35</v>
      </c>
      <c r="M35" s="84">
        <f t="shared" si="1"/>
        <v>9.6535000000000002E-4</v>
      </c>
      <c r="N35" s="84">
        <f t="shared" si="1"/>
        <v>3.1274999999999999E-4</v>
      </c>
      <c r="P35" s="83">
        <v>35</v>
      </c>
      <c r="Q35" s="211" t="e">
        <f>อัตราการหมุนพนง.Instruction!$B$85</f>
        <v>#DIV/0!</v>
      </c>
      <c r="V35" s="6">
        <v>35</v>
      </c>
      <c r="W35" s="7">
        <f t="shared" si="2"/>
        <v>9.6535000000000002E-4</v>
      </c>
      <c r="X35" s="7" t="e">
        <f t="shared" si="5"/>
        <v>#DIV/0!</v>
      </c>
      <c r="Y35" s="9">
        <f t="shared" si="6"/>
        <v>9.653500000000001E-5</v>
      </c>
      <c r="AA35" s="14" t="e">
        <f t="shared" si="14"/>
        <v>#DIV/0!</v>
      </c>
      <c r="AB35" s="15" t="e">
        <f t="shared" si="7"/>
        <v>#DIV/0!</v>
      </c>
      <c r="AC35" s="15" t="e">
        <f t="shared" si="8"/>
        <v>#DIV/0!</v>
      </c>
      <c r="AD35" s="18" t="e">
        <f t="shared" si="9"/>
        <v>#DIV/0!</v>
      </c>
      <c r="AF35" s="27" t="e">
        <f>PRODUCT(AA35:$AA$59)</f>
        <v>#DIV/0!</v>
      </c>
      <c r="AH35" s="6">
        <v>35</v>
      </c>
      <c r="AI35" s="7">
        <f t="shared" si="3"/>
        <v>3.1274999999999999E-4</v>
      </c>
      <c r="AJ35" s="7" t="e">
        <f t="shared" si="10"/>
        <v>#DIV/0!</v>
      </c>
      <c r="AK35" s="9">
        <f t="shared" si="11"/>
        <v>3.1275000000000001E-5</v>
      </c>
      <c r="AM35" s="14" t="e">
        <f t="shared" si="0"/>
        <v>#DIV/0!</v>
      </c>
      <c r="AN35" s="15" t="e">
        <f t="shared" si="4"/>
        <v>#DIV/0!</v>
      </c>
      <c r="AO35" s="15" t="e">
        <f t="shared" si="12"/>
        <v>#DIV/0!</v>
      </c>
      <c r="AP35" s="18" t="e">
        <f t="shared" si="13"/>
        <v>#DIV/0!</v>
      </c>
      <c r="AR35" s="27" t="e">
        <f>PRODUCT(AM35:$AM$59)</f>
        <v>#DIV/0!</v>
      </c>
    </row>
    <row r="36" spans="1:44">
      <c r="A36" s="48">
        <v>36</v>
      </c>
      <c r="B36" s="49">
        <v>3.0194000000000001</v>
      </c>
      <c r="C36" s="49">
        <v>1.2546999999999999</v>
      </c>
      <c r="D36" s="82">
        <v>4.7408999999999999</v>
      </c>
      <c r="E36" s="82">
        <v>2.0011000000000001</v>
      </c>
      <c r="F36" s="49">
        <v>2.0337999999999998</v>
      </c>
      <c r="G36" s="49">
        <v>0.66679999999999995</v>
      </c>
      <c r="H36" s="50">
        <v>3.2338</v>
      </c>
      <c r="I36" s="50">
        <v>1.0615000000000001</v>
      </c>
      <c r="L36" s="83">
        <v>36</v>
      </c>
      <c r="M36" s="84">
        <f t="shared" si="1"/>
        <v>1.0168999999999998E-3</v>
      </c>
      <c r="N36" s="84">
        <f t="shared" si="1"/>
        <v>3.3339999999999997E-4</v>
      </c>
      <c r="P36" s="83">
        <v>36</v>
      </c>
      <c r="Q36" s="211" t="e">
        <f>อัตราการหมุนพนง.Instruction!$B$85</f>
        <v>#DIV/0!</v>
      </c>
      <c r="V36" s="6">
        <v>36</v>
      </c>
      <c r="W36" s="7">
        <f t="shared" si="2"/>
        <v>1.0168999999999998E-3</v>
      </c>
      <c r="X36" s="7" t="e">
        <f t="shared" si="5"/>
        <v>#DIV/0!</v>
      </c>
      <c r="Y36" s="9">
        <f t="shared" si="6"/>
        <v>1.0168999999999998E-4</v>
      </c>
      <c r="AA36" s="14" t="e">
        <f t="shared" si="14"/>
        <v>#DIV/0!</v>
      </c>
      <c r="AB36" s="15" t="e">
        <f t="shared" si="7"/>
        <v>#DIV/0!</v>
      </c>
      <c r="AC36" s="15" t="e">
        <f t="shared" si="8"/>
        <v>#DIV/0!</v>
      </c>
      <c r="AD36" s="18" t="e">
        <f t="shared" si="9"/>
        <v>#DIV/0!</v>
      </c>
      <c r="AF36" s="27" t="e">
        <f>PRODUCT(AA36:$AA$59)</f>
        <v>#DIV/0!</v>
      </c>
      <c r="AH36" s="6">
        <v>36</v>
      </c>
      <c r="AI36" s="7">
        <f t="shared" si="3"/>
        <v>3.3339999999999997E-4</v>
      </c>
      <c r="AJ36" s="7" t="e">
        <f t="shared" si="10"/>
        <v>#DIV/0!</v>
      </c>
      <c r="AK36" s="9">
        <f t="shared" si="11"/>
        <v>3.3339999999999996E-5</v>
      </c>
      <c r="AM36" s="14" t="e">
        <f t="shared" si="0"/>
        <v>#DIV/0!</v>
      </c>
      <c r="AN36" s="15" t="e">
        <f t="shared" si="4"/>
        <v>#DIV/0!</v>
      </c>
      <c r="AO36" s="15" t="e">
        <f t="shared" si="12"/>
        <v>#DIV/0!</v>
      </c>
      <c r="AP36" s="18" t="e">
        <f t="shared" si="13"/>
        <v>#DIV/0!</v>
      </c>
      <c r="AR36" s="27" t="e">
        <f>PRODUCT(AM36:$AM$59)</f>
        <v>#DIV/0!</v>
      </c>
    </row>
    <row r="37" spans="1:44">
      <c r="A37" s="48">
        <v>37</v>
      </c>
      <c r="B37" s="49">
        <v>3.1560000000000001</v>
      </c>
      <c r="C37" s="49">
        <v>1.3165</v>
      </c>
      <c r="D37" s="82">
        <v>4.9154</v>
      </c>
      <c r="E37" s="82">
        <v>2.0474999999999999</v>
      </c>
      <c r="F37" s="49">
        <v>2.1450999999999998</v>
      </c>
      <c r="G37" s="49">
        <v>0.71499999999999997</v>
      </c>
      <c r="H37" s="50">
        <v>3.3837999999999999</v>
      </c>
      <c r="I37" s="50">
        <v>1.1195999999999999</v>
      </c>
      <c r="L37" s="83">
        <v>37</v>
      </c>
      <c r="M37" s="84">
        <f t="shared" si="1"/>
        <v>1.0725499999999998E-3</v>
      </c>
      <c r="N37" s="84">
        <f t="shared" si="1"/>
        <v>3.5749999999999996E-4</v>
      </c>
      <c r="P37" s="83">
        <v>37</v>
      </c>
      <c r="Q37" s="211" t="e">
        <f>อัตราการหมุนพนง.Instruction!$B$85</f>
        <v>#DIV/0!</v>
      </c>
      <c r="V37" s="6">
        <v>37</v>
      </c>
      <c r="W37" s="7">
        <f t="shared" si="2"/>
        <v>1.0725499999999998E-3</v>
      </c>
      <c r="X37" s="7" t="e">
        <f t="shared" si="5"/>
        <v>#DIV/0!</v>
      </c>
      <c r="Y37" s="9">
        <f t="shared" si="6"/>
        <v>1.0725499999999999E-4</v>
      </c>
      <c r="AA37" s="14" t="e">
        <f t="shared" si="14"/>
        <v>#DIV/0!</v>
      </c>
      <c r="AB37" s="15" t="e">
        <f t="shared" si="7"/>
        <v>#DIV/0!</v>
      </c>
      <c r="AC37" s="15" t="e">
        <f t="shared" si="8"/>
        <v>#DIV/0!</v>
      </c>
      <c r="AD37" s="18" t="e">
        <f t="shared" si="9"/>
        <v>#DIV/0!</v>
      </c>
      <c r="AF37" s="27" t="e">
        <f>PRODUCT(AA37:$AA$59)</f>
        <v>#DIV/0!</v>
      </c>
      <c r="AH37" s="6">
        <v>37</v>
      </c>
      <c r="AI37" s="7">
        <f t="shared" si="3"/>
        <v>3.5749999999999996E-4</v>
      </c>
      <c r="AJ37" s="7" t="e">
        <f t="shared" si="10"/>
        <v>#DIV/0!</v>
      </c>
      <c r="AK37" s="9">
        <f t="shared" si="11"/>
        <v>3.5749999999999995E-5</v>
      </c>
      <c r="AM37" s="14" t="e">
        <f t="shared" si="0"/>
        <v>#DIV/0!</v>
      </c>
      <c r="AN37" s="15" t="e">
        <f t="shared" si="4"/>
        <v>#DIV/0!</v>
      </c>
      <c r="AO37" s="15" t="e">
        <f t="shared" si="12"/>
        <v>#DIV/0!</v>
      </c>
      <c r="AP37" s="18" t="e">
        <f t="shared" si="13"/>
        <v>#DIV/0!</v>
      </c>
      <c r="AR37" s="27" t="e">
        <f>PRODUCT(AM37:$AM$59)</f>
        <v>#DIV/0!</v>
      </c>
    </row>
    <row r="38" spans="1:44">
      <c r="A38" s="48">
        <v>38</v>
      </c>
      <c r="B38" s="49">
        <v>3.3132000000000001</v>
      </c>
      <c r="C38" s="49">
        <v>1.38</v>
      </c>
      <c r="D38" s="82">
        <v>5.0895000000000001</v>
      </c>
      <c r="E38" s="82">
        <v>2.0893999999999999</v>
      </c>
      <c r="F38" s="49">
        <v>2.2648999999999999</v>
      </c>
      <c r="G38" s="49">
        <v>0.77010000000000001</v>
      </c>
      <c r="H38" s="50">
        <v>3.5356999999999998</v>
      </c>
      <c r="I38" s="50">
        <v>1.1875</v>
      </c>
      <c r="L38" s="83">
        <v>38</v>
      </c>
      <c r="M38" s="84">
        <f t="shared" si="1"/>
        <v>1.1324499999999999E-3</v>
      </c>
      <c r="N38" s="84">
        <f t="shared" si="1"/>
        <v>3.8505000000000001E-4</v>
      </c>
      <c r="P38" s="83">
        <v>38</v>
      </c>
      <c r="Q38" s="211" t="e">
        <f>อัตราการหมุนพนง.Instruction!$B$85</f>
        <v>#DIV/0!</v>
      </c>
      <c r="V38" s="6">
        <v>38</v>
      </c>
      <c r="W38" s="7">
        <f t="shared" si="2"/>
        <v>1.1324499999999999E-3</v>
      </c>
      <c r="X38" s="7" t="e">
        <f t="shared" si="5"/>
        <v>#DIV/0!</v>
      </c>
      <c r="Y38" s="9">
        <f t="shared" si="6"/>
        <v>1.1324499999999999E-4</v>
      </c>
      <c r="AA38" s="14" t="e">
        <f t="shared" si="14"/>
        <v>#DIV/0!</v>
      </c>
      <c r="AB38" s="15" t="e">
        <f t="shared" si="7"/>
        <v>#DIV/0!</v>
      </c>
      <c r="AC38" s="15" t="e">
        <f t="shared" si="8"/>
        <v>#DIV/0!</v>
      </c>
      <c r="AD38" s="18" t="e">
        <f t="shared" si="9"/>
        <v>#DIV/0!</v>
      </c>
      <c r="AF38" s="27" t="e">
        <f>PRODUCT(AA38:$AA$59)</f>
        <v>#DIV/0!</v>
      </c>
      <c r="AH38" s="6">
        <v>38</v>
      </c>
      <c r="AI38" s="7">
        <f t="shared" si="3"/>
        <v>3.8505000000000001E-4</v>
      </c>
      <c r="AJ38" s="7" t="e">
        <f t="shared" si="10"/>
        <v>#DIV/0!</v>
      </c>
      <c r="AK38" s="9">
        <f t="shared" si="11"/>
        <v>3.8505000000000005E-5</v>
      </c>
      <c r="AM38" s="14" t="e">
        <f t="shared" si="0"/>
        <v>#DIV/0!</v>
      </c>
      <c r="AN38" s="15" t="e">
        <f t="shared" si="4"/>
        <v>#DIV/0!</v>
      </c>
      <c r="AO38" s="15" t="e">
        <f t="shared" si="12"/>
        <v>#DIV/0!</v>
      </c>
      <c r="AP38" s="18" t="e">
        <f t="shared" si="13"/>
        <v>#DIV/0!</v>
      </c>
      <c r="AR38" s="27" t="e">
        <f>PRODUCT(AM38:$AM$59)</f>
        <v>#DIV/0!</v>
      </c>
    </row>
    <row r="39" spans="1:44">
      <c r="A39" s="48">
        <v>39</v>
      </c>
      <c r="B39" s="49">
        <v>3.4910000000000001</v>
      </c>
      <c r="C39" s="49">
        <v>1.4468000000000001</v>
      </c>
      <c r="D39" s="82">
        <v>5.2847</v>
      </c>
      <c r="E39" s="82">
        <v>2.1453000000000002</v>
      </c>
      <c r="F39" s="49">
        <v>2.3942000000000001</v>
      </c>
      <c r="G39" s="49">
        <v>0.83260000000000001</v>
      </c>
      <c r="H39" s="50">
        <v>3.6938</v>
      </c>
      <c r="I39" s="50">
        <v>1.2663</v>
      </c>
      <c r="L39" s="83">
        <v>39</v>
      </c>
      <c r="M39" s="84">
        <f t="shared" si="1"/>
        <v>1.1971E-3</v>
      </c>
      <c r="N39" s="84">
        <f t="shared" si="1"/>
        <v>4.1629999999999998E-4</v>
      </c>
      <c r="P39" s="83">
        <v>39</v>
      </c>
      <c r="Q39" s="211" t="e">
        <f>อัตราการหมุนพนง.Instruction!$B$85</f>
        <v>#DIV/0!</v>
      </c>
      <c r="V39" s="6">
        <v>39</v>
      </c>
      <c r="W39" s="7">
        <f t="shared" si="2"/>
        <v>1.1971E-3</v>
      </c>
      <c r="X39" s="7" t="e">
        <f t="shared" si="5"/>
        <v>#DIV/0!</v>
      </c>
      <c r="Y39" s="9">
        <f t="shared" si="6"/>
        <v>1.1971E-4</v>
      </c>
      <c r="AA39" s="14" t="e">
        <f t="shared" si="14"/>
        <v>#DIV/0!</v>
      </c>
      <c r="AB39" s="15" t="e">
        <f t="shared" si="7"/>
        <v>#DIV/0!</v>
      </c>
      <c r="AC39" s="15" t="e">
        <f t="shared" si="8"/>
        <v>#DIV/0!</v>
      </c>
      <c r="AD39" s="18" t="e">
        <f t="shared" si="9"/>
        <v>#DIV/0!</v>
      </c>
      <c r="AF39" s="27" t="e">
        <f>PRODUCT(AA39:$AA$59)</f>
        <v>#DIV/0!</v>
      </c>
      <c r="AH39" s="6">
        <v>39</v>
      </c>
      <c r="AI39" s="7">
        <f t="shared" si="3"/>
        <v>4.1629999999999998E-4</v>
      </c>
      <c r="AJ39" s="7" t="e">
        <f t="shared" si="10"/>
        <v>#DIV/0!</v>
      </c>
      <c r="AK39" s="9">
        <f t="shared" si="11"/>
        <v>4.163E-5</v>
      </c>
      <c r="AM39" s="14" t="e">
        <f t="shared" si="0"/>
        <v>#DIV/0!</v>
      </c>
      <c r="AN39" s="15" t="e">
        <f t="shared" si="4"/>
        <v>#DIV/0!</v>
      </c>
      <c r="AO39" s="15" t="e">
        <f t="shared" si="12"/>
        <v>#DIV/0!</v>
      </c>
      <c r="AP39" s="18" t="e">
        <f t="shared" si="13"/>
        <v>#DIV/0!</v>
      </c>
      <c r="AR39" s="27" t="e">
        <f>PRODUCT(AM39:$AM$59)</f>
        <v>#DIV/0!</v>
      </c>
    </row>
    <row r="40" spans="1:44">
      <c r="A40" s="48">
        <v>40</v>
      </c>
      <c r="B40" s="49">
        <v>3.6894999999999998</v>
      </c>
      <c r="C40" s="49">
        <v>1.5185</v>
      </c>
      <c r="D40" s="82">
        <v>5.5103999999999997</v>
      </c>
      <c r="E40" s="82">
        <v>2.2303000000000002</v>
      </c>
      <c r="F40" s="49">
        <v>2.5348000000000002</v>
      </c>
      <c r="G40" s="49">
        <v>0.90239999999999998</v>
      </c>
      <c r="H40" s="50">
        <v>3.8637999999999999</v>
      </c>
      <c r="I40" s="50">
        <v>1.3561000000000001</v>
      </c>
      <c r="L40" s="83">
        <v>40</v>
      </c>
      <c r="M40" s="84">
        <f t="shared" si="1"/>
        <v>1.2674000000000001E-3</v>
      </c>
      <c r="N40" s="84">
        <f t="shared" si="1"/>
        <v>4.5120000000000002E-4</v>
      </c>
      <c r="P40" s="83">
        <v>40</v>
      </c>
      <c r="Q40" s="211" t="e">
        <f>อัตราการหมุนพนง.Instruction!$B$85</f>
        <v>#DIV/0!</v>
      </c>
      <c r="V40" s="6">
        <v>40</v>
      </c>
      <c r="W40" s="7">
        <f t="shared" si="2"/>
        <v>1.2674000000000001E-3</v>
      </c>
      <c r="X40" s="7" t="e">
        <f t="shared" si="5"/>
        <v>#DIV/0!</v>
      </c>
      <c r="Y40" s="9">
        <f t="shared" si="6"/>
        <v>1.2674000000000002E-4</v>
      </c>
      <c r="AA40" s="14" t="e">
        <f t="shared" si="14"/>
        <v>#DIV/0!</v>
      </c>
      <c r="AB40" s="15" t="e">
        <f t="shared" si="7"/>
        <v>#DIV/0!</v>
      </c>
      <c r="AC40" s="15" t="e">
        <f t="shared" si="8"/>
        <v>#DIV/0!</v>
      </c>
      <c r="AD40" s="18" t="e">
        <f t="shared" si="9"/>
        <v>#DIV/0!</v>
      </c>
      <c r="AF40" s="27" t="e">
        <f>PRODUCT(AA40:$AA$59)</f>
        <v>#DIV/0!</v>
      </c>
      <c r="AH40" s="6">
        <v>40</v>
      </c>
      <c r="AI40" s="7">
        <f t="shared" si="3"/>
        <v>4.5120000000000002E-4</v>
      </c>
      <c r="AJ40" s="7" t="e">
        <f t="shared" si="10"/>
        <v>#DIV/0!</v>
      </c>
      <c r="AK40" s="9">
        <f t="shared" si="11"/>
        <v>4.5120000000000002E-5</v>
      </c>
      <c r="AM40" s="14" t="e">
        <f t="shared" si="0"/>
        <v>#DIV/0!</v>
      </c>
      <c r="AN40" s="15" t="e">
        <f t="shared" si="4"/>
        <v>#DIV/0!</v>
      </c>
      <c r="AO40" s="15" t="e">
        <f t="shared" si="12"/>
        <v>#DIV/0!</v>
      </c>
      <c r="AP40" s="18" t="e">
        <f t="shared" si="13"/>
        <v>#DIV/0!</v>
      </c>
      <c r="AR40" s="27" t="e">
        <f>PRODUCT(AM40:$AM$59)</f>
        <v>#DIV/0!</v>
      </c>
    </row>
    <row r="41" spans="1:44">
      <c r="A41" s="48">
        <v>41</v>
      </c>
      <c r="B41" s="49">
        <v>3.8740000000000001</v>
      </c>
      <c r="C41" s="49">
        <v>1.5418000000000001</v>
      </c>
      <c r="D41" s="82">
        <v>5.7759</v>
      </c>
      <c r="E41" s="82">
        <v>2.3368000000000002</v>
      </c>
      <c r="F41" s="49">
        <v>2.6888000000000001</v>
      </c>
      <c r="G41" s="49">
        <v>0.9798</v>
      </c>
      <c r="H41" s="50">
        <v>4.0517000000000003</v>
      </c>
      <c r="I41" s="50">
        <v>1.4567000000000001</v>
      </c>
      <c r="L41" s="83">
        <v>41</v>
      </c>
      <c r="M41" s="84">
        <f t="shared" si="1"/>
        <v>1.3443999999999999E-3</v>
      </c>
      <c r="N41" s="84">
        <f t="shared" si="1"/>
        <v>4.8990000000000004E-4</v>
      </c>
      <c r="P41" s="83">
        <v>41</v>
      </c>
      <c r="Q41" s="211" t="e">
        <f>อัตราการหมุนพนง.Instruction!$B$85</f>
        <v>#DIV/0!</v>
      </c>
      <c r="V41" s="6">
        <v>41</v>
      </c>
      <c r="W41" s="7">
        <f t="shared" si="2"/>
        <v>1.3443999999999999E-3</v>
      </c>
      <c r="X41" s="7" t="e">
        <f t="shared" si="5"/>
        <v>#DIV/0!</v>
      </c>
      <c r="Y41" s="9">
        <f t="shared" si="6"/>
        <v>1.3443999999999999E-4</v>
      </c>
      <c r="AA41" s="14" t="e">
        <f t="shared" si="14"/>
        <v>#DIV/0!</v>
      </c>
      <c r="AB41" s="15" t="e">
        <f t="shared" si="7"/>
        <v>#DIV/0!</v>
      </c>
      <c r="AC41" s="15" t="e">
        <f t="shared" si="8"/>
        <v>#DIV/0!</v>
      </c>
      <c r="AD41" s="18" t="e">
        <f t="shared" si="9"/>
        <v>#DIV/0!</v>
      </c>
      <c r="AF41" s="27" t="e">
        <f>PRODUCT(AA41:$AA$59)</f>
        <v>#DIV/0!</v>
      </c>
      <c r="AH41" s="6">
        <v>41</v>
      </c>
      <c r="AI41" s="7">
        <f t="shared" si="3"/>
        <v>4.8990000000000004E-4</v>
      </c>
      <c r="AJ41" s="7" t="e">
        <f t="shared" si="10"/>
        <v>#DIV/0!</v>
      </c>
      <c r="AK41" s="9">
        <f t="shared" si="11"/>
        <v>4.8990000000000004E-5</v>
      </c>
      <c r="AM41" s="14" t="e">
        <f t="shared" si="0"/>
        <v>#DIV/0!</v>
      </c>
      <c r="AN41" s="15" t="e">
        <f t="shared" si="4"/>
        <v>#DIV/0!</v>
      </c>
      <c r="AO41" s="15" t="e">
        <f t="shared" si="12"/>
        <v>#DIV/0!</v>
      </c>
      <c r="AP41" s="18" t="e">
        <f t="shared" si="13"/>
        <v>#DIV/0!</v>
      </c>
      <c r="AR41" s="27" t="e">
        <f>PRODUCT(AM41:$AM$59)</f>
        <v>#DIV/0!</v>
      </c>
    </row>
    <row r="42" spans="1:44">
      <c r="A42" s="48">
        <v>42</v>
      </c>
      <c r="B42" s="49">
        <v>4.1157000000000004</v>
      </c>
      <c r="C42" s="49">
        <v>1.6274</v>
      </c>
      <c r="D42" s="82">
        <v>6.0822000000000003</v>
      </c>
      <c r="E42" s="82">
        <v>2.4719000000000002</v>
      </c>
      <c r="F42" s="49">
        <v>2.8584999999999998</v>
      </c>
      <c r="G42" s="49">
        <v>1.0648</v>
      </c>
      <c r="H42" s="50">
        <v>4.2632000000000003</v>
      </c>
      <c r="I42" s="50">
        <v>1.5669</v>
      </c>
      <c r="L42" s="83">
        <v>42</v>
      </c>
      <c r="M42" s="84">
        <f t="shared" si="1"/>
        <v>1.42925E-3</v>
      </c>
      <c r="N42" s="84">
        <f t="shared" si="1"/>
        <v>5.3239999999999993E-4</v>
      </c>
      <c r="P42" s="83">
        <v>42</v>
      </c>
      <c r="Q42" s="211" t="e">
        <f>อัตราการหมุนพนง.Instruction!$B$85</f>
        <v>#DIV/0!</v>
      </c>
      <c r="V42" s="6">
        <v>42</v>
      </c>
      <c r="W42" s="7">
        <f t="shared" si="2"/>
        <v>1.42925E-3</v>
      </c>
      <c r="X42" s="7" t="e">
        <f t="shared" si="5"/>
        <v>#DIV/0!</v>
      </c>
      <c r="Y42" s="9">
        <f t="shared" si="6"/>
        <v>1.4292499999999999E-4</v>
      </c>
      <c r="AA42" s="14" t="e">
        <f t="shared" si="14"/>
        <v>#DIV/0!</v>
      </c>
      <c r="AB42" s="15" t="e">
        <f t="shared" si="7"/>
        <v>#DIV/0!</v>
      </c>
      <c r="AC42" s="15" t="e">
        <f t="shared" si="8"/>
        <v>#DIV/0!</v>
      </c>
      <c r="AD42" s="18" t="e">
        <f t="shared" si="9"/>
        <v>#DIV/0!</v>
      </c>
      <c r="AF42" s="27" t="e">
        <f>PRODUCT(AA42:$AA$59)</f>
        <v>#DIV/0!</v>
      </c>
      <c r="AH42" s="6">
        <v>42</v>
      </c>
      <c r="AI42" s="7">
        <f t="shared" si="3"/>
        <v>5.3239999999999993E-4</v>
      </c>
      <c r="AJ42" s="7" t="e">
        <f t="shared" si="10"/>
        <v>#DIV/0!</v>
      </c>
      <c r="AK42" s="9">
        <f t="shared" si="11"/>
        <v>5.3239999999999998E-5</v>
      </c>
      <c r="AM42" s="14" t="e">
        <f t="shared" si="0"/>
        <v>#DIV/0!</v>
      </c>
      <c r="AN42" s="15" t="e">
        <f t="shared" si="4"/>
        <v>#DIV/0!</v>
      </c>
      <c r="AO42" s="15" t="e">
        <f t="shared" si="12"/>
        <v>#DIV/0!</v>
      </c>
      <c r="AP42" s="18" t="e">
        <f t="shared" si="13"/>
        <v>#DIV/0!</v>
      </c>
      <c r="AR42" s="27" t="e">
        <f>PRODUCT(AM42:$AM$59)</f>
        <v>#DIV/0!</v>
      </c>
    </row>
    <row r="43" spans="1:44">
      <c r="A43" s="48">
        <v>43</v>
      </c>
      <c r="B43" s="49">
        <v>4.3800999999999997</v>
      </c>
      <c r="C43" s="49">
        <v>1.7237</v>
      </c>
      <c r="D43" s="82">
        <v>6.4222000000000001</v>
      </c>
      <c r="E43" s="82">
        <v>2.6335999999999999</v>
      </c>
      <c r="F43" s="49">
        <v>3.0461999999999998</v>
      </c>
      <c r="G43" s="49">
        <v>1.1574</v>
      </c>
      <c r="H43" s="50">
        <v>4.5030000000000001</v>
      </c>
      <c r="I43" s="50">
        <v>1.6856</v>
      </c>
      <c r="L43" s="83">
        <v>43</v>
      </c>
      <c r="M43" s="84">
        <f t="shared" si="1"/>
        <v>1.5230999999999999E-3</v>
      </c>
      <c r="N43" s="84">
        <f t="shared" si="1"/>
        <v>5.7870000000000003E-4</v>
      </c>
      <c r="P43" s="83">
        <v>43</v>
      </c>
      <c r="Q43" s="211" t="e">
        <f>อัตราการหมุนพนง.Instruction!$B$85</f>
        <v>#DIV/0!</v>
      </c>
      <c r="V43" s="6">
        <v>43</v>
      </c>
      <c r="W43" s="7">
        <f t="shared" si="2"/>
        <v>1.5230999999999999E-3</v>
      </c>
      <c r="X43" s="7" t="e">
        <f t="shared" si="5"/>
        <v>#DIV/0!</v>
      </c>
      <c r="Y43" s="9">
        <f t="shared" si="6"/>
        <v>1.5231000000000001E-4</v>
      </c>
      <c r="AA43" s="14" t="e">
        <f t="shared" si="14"/>
        <v>#DIV/0!</v>
      </c>
      <c r="AB43" s="15" t="e">
        <f t="shared" si="7"/>
        <v>#DIV/0!</v>
      </c>
      <c r="AC43" s="15" t="e">
        <f t="shared" si="8"/>
        <v>#DIV/0!</v>
      </c>
      <c r="AD43" s="18" t="e">
        <f t="shared" si="9"/>
        <v>#DIV/0!</v>
      </c>
      <c r="AF43" s="27" t="e">
        <f>PRODUCT(AA43:$AA$59)</f>
        <v>#DIV/0!</v>
      </c>
      <c r="AH43" s="6">
        <v>43</v>
      </c>
      <c r="AI43" s="7">
        <f t="shared" si="3"/>
        <v>5.7870000000000003E-4</v>
      </c>
      <c r="AJ43" s="7" t="e">
        <f t="shared" si="10"/>
        <v>#DIV/0!</v>
      </c>
      <c r="AK43" s="9">
        <f t="shared" si="11"/>
        <v>5.7870000000000007E-5</v>
      </c>
      <c r="AM43" s="14" t="e">
        <f t="shared" si="0"/>
        <v>#DIV/0!</v>
      </c>
      <c r="AN43" s="15" t="e">
        <f t="shared" si="4"/>
        <v>#DIV/0!</v>
      </c>
      <c r="AO43" s="15" t="e">
        <f t="shared" si="12"/>
        <v>#DIV/0!</v>
      </c>
      <c r="AP43" s="18" t="e">
        <f t="shared" si="13"/>
        <v>#DIV/0!</v>
      </c>
      <c r="AR43" s="27" t="e">
        <f>PRODUCT(AM43:$AM$59)</f>
        <v>#DIV/0!</v>
      </c>
    </row>
    <row r="44" spans="1:44">
      <c r="A44" s="48">
        <v>44</v>
      </c>
      <c r="B44" s="49">
        <v>4.6692</v>
      </c>
      <c r="C44" s="49">
        <v>1.8327</v>
      </c>
      <c r="D44" s="82">
        <v>6.8094000000000001</v>
      </c>
      <c r="E44" s="82">
        <v>2.8222</v>
      </c>
      <c r="F44" s="49">
        <v>3.2543000000000002</v>
      </c>
      <c r="G44" s="49">
        <v>1.2576000000000001</v>
      </c>
      <c r="H44" s="50">
        <v>4.7740999999999998</v>
      </c>
      <c r="I44" s="50">
        <v>1.8112999999999999</v>
      </c>
      <c r="L44" s="83">
        <v>44</v>
      </c>
      <c r="M44" s="84">
        <f t="shared" si="1"/>
        <v>1.6271500000000002E-3</v>
      </c>
      <c r="N44" s="84">
        <f t="shared" si="1"/>
        <v>6.288E-4</v>
      </c>
      <c r="P44" s="83">
        <v>44</v>
      </c>
      <c r="Q44" s="211" t="e">
        <f>อัตราการหมุนพนง.Instruction!$B$85</f>
        <v>#DIV/0!</v>
      </c>
      <c r="V44" s="6">
        <v>44</v>
      </c>
      <c r="W44" s="7">
        <f t="shared" si="2"/>
        <v>1.6271500000000002E-3</v>
      </c>
      <c r="X44" s="7" t="e">
        <f t="shared" si="5"/>
        <v>#DIV/0!</v>
      </c>
      <c r="Y44" s="9">
        <f t="shared" si="6"/>
        <v>1.6271500000000002E-4</v>
      </c>
      <c r="AA44" s="14" t="e">
        <f t="shared" si="14"/>
        <v>#DIV/0!</v>
      </c>
      <c r="AB44" s="15" t="e">
        <f t="shared" si="7"/>
        <v>#DIV/0!</v>
      </c>
      <c r="AC44" s="15" t="e">
        <f t="shared" si="8"/>
        <v>#DIV/0!</v>
      </c>
      <c r="AD44" s="18" t="e">
        <f t="shared" si="9"/>
        <v>#DIV/0!</v>
      </c>
      <c r="AF44" s="27" t="e">
        <f>PRODUCT(AA44:$AA$59)</f>
        <v>#DIV/0!</v>
      </c>
      <c r="AH44" s="6">
        <v>44</v>
      </c>
      <c r="AI44" s="7">
        <f t="shared" si="3"/>
        <v>6.288E-4</v>
      </c>
      <c r="AJ44" s="7" t="e">
        <f t="shared" si="10"/>
        <v>#DIV/0!</v>
      </c>
      <c r="AK44" s="9">
        <f t="shared" si="11"/>
        <v>6.2880000000000008E-5</v>
      </c>
      <c r="AM44" s="14" t="e">
        <f t="shared" si="0"/>
        <v>#DIV/0!</v>
      </c>
      <c r="AN44" s="15" t="e">
        <f t="shared" si="4"/>
        <v>#DIV/0!</v>
      </c>
      <c r="AO44" s="15" t="e">
        <f t="shared" si="12"/>
        <v>#DIV/0!</v>
      </c>
      <c r="AP44" s="18" t="e">
        <f t="shared" si="13"/>
        <v>#DIV/0!</v>
      </c>
      <c r="AR44" s="27" t="e">
        <f>PRODUCT(AM44:$AM$59)</f>
        <v>#DIV/0!</v>
      </c>
    </row>
    <row r="45" spans="1:44">
      <c r="A45" s="48">
        <v>45</v>
      </c>
      <c r="B45" s="49">
        <v>4.9858000000000002</v>
      </c>
      <c r="C45" s="49">
        <v>1.9572000000000001</v>
      </c>
      <c r="D45" s="82">
        <v>7.2412999999999998</v>
      </c>
      <c r="E45" s="82">
        <v>3.0535000000000001</v>
      </c>
      <c r="F45" s="49">
        <v>3.4845999999999999</v>
      </c>
      <c r="G45" s="49">
        <v>1.3654999999999999</v>
      </c>
      <c r="H45" s="50">
        <v>5.0778999999999996</v>
      </c>
      <c r="I45" s="50">
        <v>1.9434</v>
      </c>
      <c r="L45" s="83">
        <v>45</v>
      </c>
      <c r="M45" s="84">
        <f t="shared" si="1"/>
        <v>1.7423E-3</v>
      </c>
      <c r="N45" s="84">
        <f t="shared" si="1"/>
        <v>6.8274999999999998E-4</v>
      </c>
      <c r="P45" s="83">
        <v>45</v>
      </c>
      <c r="Q45" s="211" t="e">
        <f>อัตราการหมุนพนง.Instruction!$B$85</f>
        <v>#DIV/0!</v>
      </c>
      <c r="V45" s="6">
        <v>45</v>
      </c>
      <c r="W45" s="7">
        <f t="shared" si="2"/>
        <v>1.7423E-3</v>
      </c>
      <c r="X45" s="7" t="e">
        <f t="shared" si="5"/>
        <v>#DIV/0!</v>
      </c>
      <c r="Y45" s="9">
        <f t="shared" si="6"/>
        <v>1.7423000000000002E-4</v>
      </c>
      <c r="AA45" s="14" t="e">
        <f t="shared" si="14"/>
        <v>#DIV/0!</v>
      </c>
      <c r="AB45" s="15" t="e">
        <f t="shared" si="7"/>
        <v>#DIV/0!</v>
      </c>
      <c r="AC45" s="15" t="e">
        <f t="shared" si="8"/>
        <v>#DIV/0!</v>
      </c>
      <c r="AD45" s="18" t="e">
        <f t="shared" si="9"/>
        <v>#DIV/0!</v>
      </c>
      <c r="AF45" s="27" t="e">
        <f>PRODUCT(AA45:$AA$59)</f>
        <v>#DIV/0!</v>
      </c>
      <c r="AH45" s="6">
        <v>45</v>
      </c>
      <c r="AI45" s="7">
        <f t="shared" si="3"/>
        <v>6.8274999999999998E-4</v>
      </c>
      <c r="AJ45" s="7" t="e">
        <f t="shared" si="10"/>
        <v>#DIV/0!</v>
      </c>
      <c r="AK45" s="9">
        <f t="shared" si="11"/>
        <v>6.8275000000000006E-5</v>
      </c>
      <c r="AM45" s="14" t="e">
        <f t="shared" si="0"/>
        <v>#DIV/0!</v>
      </c>
      <c r="AN45" s="15" t="e">
        <f t="shared" si="4"/>
        <v>#DIV/0!</v>
      </c>
      <c r="AO45" s="15" t="e">
        <f t="shared" si="12"/>
        <v>#DIV/0!</v>
      </c>
      <c r="AP45" s="18" t="e">
        <f t="shared" si="13"/>
        <v>#DIV/0!</v>
      </c>
      <c r="AR45" s="27" t="e">
        <f>PRODUCT(AM45:$AM$59)</f>
        <v>#DIV/0!</v>
      </c>
    </row>
    <row r="46" spans="1:44">
      <c r="A46" s="48">
        <v>46</v>
      </c>
      <c r="B46" s="49">
        <v>5.0989000000000004</v>
      </c>
      <c r="C46" s="49">
        <v>2.1006999999999998</v>
      </c>
      <c r="D46" s="82">
        <v>7.7079000000000004</v>
      </c>
      <c r="E46" s="82">
        <v>3.3376000000000001</v>
      </c>
      <c r="F46" s="49">
        <v>3.7385999999999999</v>
      </c>
      <c r="G46" s="49">
        <v>1.4816</v>
      </c>
      <c r="H46" s="50">
        <v>5.4141000000000004</v>
      </c>
      <c r="I46" s="50">
        <v>2.0819999999999999</v>
      </c>
      <c r="L46" s="83">
        <v>46</v>
      </c>
      <c r="M46" s="84">
        <f t="shared" si="1"/>
        <v>1.8693E-3</v>
      </c>
      <c r="N46" s="84">
        <f t="shared" si="1"/>
        <v>7.4080000000000001E-4</v>
      </c>
      <c r="P46" s="83">
        <v>46</v>
      </c>
      <c r="Q46" s="211" t="e">
        <f>อัตราการหมุนพนง.Instruction!$B$85</f>
        <v>#DIV/0!</v>
      </c>
      <c r="V46" s="6">
        <v>46</v>
      </c>
      <c r="W46" s="7">
        <f t="shared" si="2"/>
        <v>1.8693E-3</v>
      </c>
      <c r="X46" s="7" t="e">
        <f t="shared" si="5"/>
        <v>#DIV/0!</v>
      </c>
      <c r="Y46" s="9">
        <f t="shared" si="6"/>
        <v>1.8693E-4</v>
      </c>
      <c r="AA46" s="14" t="e">
        <f t="shared" si="14"/>
        <v>#DIV/0!</v>
      </c>
      <c r="AB46" s="15" t="e">
        <f t="shared" si="7"/>
        <v>#DIV/0!</v>
      </c>
      <c r="AC46" s="15" t="e">
        <f t="shared" si="8"/>
        <v>#DIV/0!</v>
      </c>
      <c r="AD46" s="18" t="e">
        <f t="shared" si="9"/>
        <v>#DIV/0!</v>
      </c>
      <c r="AF46" s="27" t="e">
        <f>PRODUCT(AA46:$AA$59)</f>
        <v>#DIV/0!</v>
      </c>
      <c r="AH46" s="6">
        <v>46</v>
      </c>
      <c r="AI46" s="7">
        <f t="shared" si="3"/>
        <v>7.4080000000000001E-4</v>
      </c>
      <c r="AJ46" s="7" t="e">
        <f t="shared" si="10"/>
        <v>#DIV/0!</v>
      </c>
      <c r="AK46" s="9">
        <f t="shared" si="11"/>
        <v>7.4080000000000009E-5</v>
      </c>
      <c r="AM46" s="14" t="e">
        <f t="shared" si="0"/>
        <v>#DIV/0!</v>
      </c>
      <c r="AN46" s="15" t="e">
        <f t="shared" si="4"/>
        <v>#DIV/0!</v>
      </c>
      <c r="AO46" s="15" t="e">
        <f t="shared" si="12"/>
        <v>#DIV/0!</v>
      </c>
      <c r="AP46" s="18" t="e">
        <f t="shared" si="13"/>
        <v>#DIV/0!</v>
      </c>
      <c r="AR46" s="27" t="e">
        <f>PRODUCT(AM46:$AM$59)</f>
        <v>#DIV/0!</v>
      </c>
    </row>
    <row r="47" spans="1:44">
      <c r="A47" s="48">
        <v>47</v>
      </c>
      <c r="B47" s="49">
        <v>5.4635999999999996</v>
      </c>
      <c r="C47" s="49">
        <v>2.2683</v>
      </c>
      <c r="D47" s="82">
        <v>8.2112999999999996</v>
      </c>
      <c r="E47" s="82">
        <v>3.6637</v>
      </c>
      <c r="F47" s="49">
        <v>4.0174000000000003</v>
      </c>
      <c r="G47" s="49">
        <v>1.6069</v>
      </c>
      <c r="H47" s="50">
        <v>5.7812000000000001</v>
      </c>
      <c r="I47" s="50">
        <v>2.2286999999999999</v>
      </c>
      <c r="L47" s="83">
        <v>47</v>
      </c>
      <c r="M47" s="84">
        <f t="shared" si="1"/>
        <v>2.0087E-3</v>
      </c>
      <c r="N47" s="84">
        <f t="shared" si="1"/>
        <v>8.0345000000000004E-4</v>
      </c>
      <c r="P47" s="83">
        <v>47</v>
      </c>
      <c r="Q47" s="211" t="e">
        <f>อัตราการหมุนพนง.Instruction!$B$85</f>
        <v>#DIV/0!</v>
      </c>
      <c r="V47" s="6">
        <v>47</v>
      </c>
      <c r="W47" s="7">
        <f t="shared" si="2"/>
        <v>2.0087E-3</v>
      </c>
      <c r="X47" s="7" t="e">
        <f t="shared" si="5"/>
        <v>#DIV/0!</v>
      </c>
      <c r="Y47" s="9">
        <f t="shared" si="6"/>
        <v>2.0087000000000002E-4</v>
      </c>
      <c r="AA47" s="14" t="e">
        <f t="shared" si="14"/>
        <v>#DIV/0!</v>
      </c>
      <c r="AB47" s="15" t="e">
        <f t="shared" si="7"/>
        <v>#DIV/0!</v>
      </c>
      <c r="AC47" s="15" t="e">
        <f t="shared" si="8"/>
        <v>#DIV/0!</v>
      </c>
      <c r="AD47" s="18" t="e">
        <f t="shared" si="9"/>
        <v>#DIV/0!</v>
      </c>
      <c r="AF47" s="27" t="e">
        <f>PRODUCT(AA47:$AA$59)</f>
        <v>#DIV/0!</v>
      </c>
      <c r="AH47" s="6">
        <v>47</v>
      </c>
      <c r="AI47" s="7">
        <f t="shared" si="3"/>
        <v>8.0345000000000004E-4</v>
      </c>
      <c r="AJ47" s="7" t="e">
        <f t="shared" si="10"/>
        <v>#DIV/0!</v>
      </c>
      <c r="AK47" s="9">
        <f t="shared" si="11"/>
        <v>8.0345000000000004E-5</v>
      </c>
      <c r="AM47" s="14" t="e">
        <f t="shared" si="0"/>
        <v>#DIV/0!</v>
      </c>
      <c r="AN47" s="15" t="e">
        <f t="shared" si="4"/>
        <v>#DIV/0!</v>
      </c>
      <c r="AO47" s="15" t="e">
        <f t="shared" si="12"/>
        <v>#DIV/0!</v>
      </c>
      <c r="AP47" s="18" t="e">
        <f t="shared" si="13"/>
        <v>#DIV/0!</v>
      </c>
      <c r="AR47" s="27" t="e">
        <f>PRODUCT(AM47:$AM$59)</f>
        <v>#DIV/0!</v>
      </c>
    </row>
    <row r="48" spans="1:44">
      <c r="A48" s="48">
        <v>48</v>
      </c>
      <c r="B48" s="49">
        <v>5.8662000000000001</v>
      </c>
      <c r="C48" s="49">
        <v>2.4662000000000002</v>
      </c>
      <c r="D48" s="82">
        <v>8.7741000000000007</v>
      </c>
      <c r="E48" s="82">
        <v>4.0468000000000002</v>
      </c>
      <c r="F48" s="49">
        <v>4.3215000000000003</v>
      </c>
      <c r="G48" s="49">
        <v>1.7430000000000001</v>
      </c>
      <c r="H48" s="50">
        <v>6.1772</v>
      </c>
      <c r="I48" s="50">
        <v>2.3868999999999998</v>
      </c>
      <c r="L48" s="83">
        <v>48</v>
      </c>
      <c r="M48" s="84">
        <f t="shared" si="1"/>
        <v>2.1607500000000003E-3</v>
      </c>
      <c r="N48" s="84">
        <f t="shared" si="1"/>
        <v>8.715000000000001E-4</v>
      </c>
      <c r="P48" s="83">
        <v>48</v>
      </c>
      <c r="Q48" s="211" t="e">
        <f>อัตราการหมุนพนง.Instruction!$B$85</f>
        <v>#DIV/0!</v>
      </c>
      <c r="V48" s="6">
        <v>48</v>
      </c>
      <c r="W48" s="7">
        <f t="shared" si="2"/>
        <v>2.1607500000000003E-3</v>
      </c>
      <c r="X48" s="7" t="e">
        <f t="shared" si="5"/>
        <v>#DIV/0!</v>
      </c>
      <c r="Y48" s="9">
        <f t="shared" si="6"/>
        <v>2.1607500000000003E-4</v>
      </c>
      <c r="AA48" s="14" t="e">
        <f t="shared" si="14"/>
        <v>#DIV/0!</v>
      </c>
      <c r="AB48" s="15" t="e">
        <f t="shared" si="7"/>
        <v>#DIV/0!</v>
      </c>
      <c r="AC48" s="15" t="e">
        <f t="shared" si="8"/>
        <v>#DIV/0!</v>
      </c>
      <c r="AD48" s="18" t="e">
        <f t="shared" si="9"/>
        <v>#DIV/0!</v>
      </c>
      <c r="AF48" s="27" t="e">
        <f>PRODUCT(AA48:$AA$59)</f>
        <v>#DIV/0!</v>
      </c>
      <c r="AH48" s="6">
        <v>48</v>
      </c>
      <c r="AI48" s="7">
        <f t="shared" si="3"/>
        <v>8.715000000000001E-4</v>
      </c>
      <c r="AJ48" s="7" t="e">
        <f t="shared" si="10"/>
        <v>#DIV/0!</v>
      </c>
      <c r="AK48" s="9">
        <f t="shared" si="11"/>
        <v>8.7150000000000018E-5</v>
      </c>
      <c r="AM48" s="14" t="e">
        <f t="shared" si="0"/>
        <v>#DIV/0!</v>
      </c>
      <c r="AN48" s="15" t="e">
        <f t="shared" si="4"/>
        <v>#DIV/0!</v>
      </c>
      <c r="AO48" s="15" t="e">
        <f t="shared" si="12"/>
        <v>#DIV/0!</v>
      </c>
      <c r="AP48" s="18" t="e">
        <f t="shared" si="13"/>
        <v>#DIV/0!</v>
      </c>
      <c r="AR48" s="27" t="e">
        <f>PRODUCT(AM48:$AM$59)</f>
        <v>#DIV/0!</v>
      </c>
    </row>
    <row r="49" spans="1:44">
      <c r="A49" s="48">
        <v>49</v>
      </c>
      <c r="B49" s="49">
        <v>6.3120000000000003</v>
      </c>
      <c r="C49" s="49">
        <v>2.702</v>
      </c>
      <c r="D49" s="82">
        <v>9.4153000000000002</v>
      </c>
      <c r="E49" s="82">
        <v>4.5007000000000001</v>
      </c>
      <c r="F49" s="49">
        <v>4.6513999999999998</v>
      </c>
      <c r="G49" s="49">
        <v>1.8927</v>
      </c>
      <c r="H49" s="50">
        <v>6.6006999999999998</v>
      </c>
      <c r="I49" s="50">
        <v>2.5613000000000001</v>
      </c>
      <c r="L49" s="83">
        <v>49</v>
      </c>
      <c r="M49" s="84">
        <f t="shared" si="1"/>
        <v>2.3257E-3</v>
      </c>
      <c r="N49" s="84">
        <f t="shared" si="1"/>
        <v>9.4634999999999999E-4</v>
      </c>
      <c r="P49" s="83">
        <v>49</v>
      </c>
      <c r="Q49" s="211" t="e">
        <f>อัตราการหมุนพนง.Instruction!$B$85</f>
        <v>#DIV/0!</v>
      </c>
      <c r="V49" s="6">
        <v>49</v>
      </c>
      <c r="W49" s="7">
        <f t="shared" si="2"/>
        <v>2.3257E-3</v>
      </c>
      <c r="X49" s="7" t="e">
        <f t="shared" si="5"/>
        <v>#DIV/0!</v>
      </c>
      <c r="Y49" s="9">
        <f t="shared" si="6"/>
        <v>2.3257E-4</v>
      </c>
      <c r="AA49" s="14" t="e">
        <f t="shared" si="14"/>
        <v>#DIV/0!</v>
      </c>
      <c r="AB49" s="15" t="e">
        <f t="shared" si="7"/>
        <v>#DIV/0!</v>
      </c>
      <c r="AC49" s="15" t="e">
        <f t="shared" si="8"/>
        <v>#DIV/0!</v>
      </c>
      <c r="AD49" s="18" t="e">
        <f t="shared" si="9"/>
        <v>#DIV/0!</v>
      </c>
      <c r="AF49" s="27" t="e">
        <f>PRODUCT(AA49:$AA$59)</f>
        <v>#DIV/0!</v>
      </c>
      <c r="AH49" s="6">
        <v>49</v>
      </c>
      <c r="AI49" s="7">
        <f t="shared" si="3"/>
        <v>9.4634999999999999E-4</v>
      </c>
      <c r="AJ49" s="7" t="e">
        <f t="shared" si="10"/>
        <v>#DIV/0!</v>
      </c>
      <c r="AK49" s="9">
        <f t="shared" si="11"/>
        <v>9.4635000000000004E-5</v>
      </c>
      <c r="AM49" s="14" t="e">
        <f t="shared" si="0"/>
        <v>#DIV/0!</v>
      </c>
      <c r="AN49" s="15" t="e">
        <f t="shared" si="4"/>
        <v>#DIV/0!</v>
      </c>
      <c r="AO49" s="15" t="e">
        <f t="shared" si="12"/>
        <v>#DIV/0!</v>
      </c>
      <c r="AP49" s="18" t="e">
        <f t="shared" si="13"/>
        <v>#DIV/0!</v>
      </c>
      <c r="AR49" s="27" t="e">
        <f>PRODUCT(AM49:$AM$59)</f>
        <v>#DIV/0!</v>
      </c>
    </row>
    <row r="50" spans="1:44">
      <c r="A50" s="48">
        <v>50</v>
      </c>
      <c r="B50" s="49">
        <v>6.8075999999999999</v>
      </c>
      <c r="C50" s="49">
        <v>2.9836999999999998</v>
      </c>
      <c r="D50" s="82">
        <v>10.1465</v>
      </c>
      <c r="E50" s="82">
        <v>5.0416999999999996</v>
      </c>
      <c r="F50" s="49">
        <v>5.0075000000000003</v>
      </c>
      <c r="G50" s="49">
        <v>2.0594000000000001</v>
      </c>
      <c r="H50" s="50">
        <v>7.0522</v>
      </c>
      <c r="I50" s="50">
        <v>2.7584</v>
      </c>
      <c r="L50" s="83">
        <v>50</v>
      </c>
      <c r="M50" s="84">
        <f t="shared" si="1"/>
        <v>2.5037500000000003E-3</v>
      </c>
      <c r="N50" s="84">
        <f t="shared" si="1"/>
        <v>1.0297000000000001E-3</v>
      </c>
      <c r="P50" s="83">
        <v>50</v>
      </c>
      <c r="Q50" s="211" t="e">
        <f>อัตราการหมุนพนง.Instruction!$B$85</f>
        <v>#DIV/0!</v>
      </c>
      <c r="V50" s="6">
        <v>50</v>
      </c>
      <c r="W50" s="7">
        <f t="shared" si="2"/>
        <v>2.5037500000000003E-3</v>
      </c>
      <c r="X50" s="7" t="e">
        <f t="shared" si="5"/>
        <v>#DIV/0!</v>
      </c>
      <c r="Y50" s="9">
        <f t="shared" si="6"/>
        <v>2.5037500000000005E-4</v>
      </c>
      <c r="AA50" s="14" t="e">
        <f t="shared" si="14"/>
        <v>#DIV/0!</v>
      </c>
      <c r="AB50" s="15" t="e">
        <f t="shared" si="7"/>
        <v>#DIV/0!</v>
      </c>
      <c r="AC50" s="15" t="e">
        <f t="shared" si="8"/>
        <v>#DIV/0!</v>
      </c>
      <c r="AD50" s="18" t="e">
        <f t="shared" si="9"/>
        <v>#DIV/0!</v>
      </c>
      <c r="AF50" s="27" t="e">
        <f>PRODUCT(AA50:$AA$59)</f>
        <v>#DIV/0!</v>
      </c>
      <c r="AH50" s="6">
        <v>50</v>
      </c>
      <c r="AI50" s="7">
        <f t="shared" si="3"/>
        <v>1.0297000000000001E-3</v>
      </c>
      <c r="AJ50" s="7" t="e">
        <f t="shared" si="10"/>
        <v>#DIV/0!</v>
      </c>
      <c r="AK50" s="9">
        <f t="shared" si="11"/>
        <v>1.0297000000000003E-4</v>
      </c>
      <c r="AM50" s="14" t="e">
        <f t="shared" si="0"/>
        <v>#DIV/0!</v>
      </c>
      <c r="AN50" s="15" t="e">
        <f t="shared" si="4"/>
        <v>#DIV/0!</v>
      </c>
      <c r="AO50" s="15" t="e">
        <f t="shared" si="12"/>
        <v>#DIV/0!</v>
      </c>
      <c r="AP50" s="18" t="e">
        <f t="shared" si="13"/>
        <v>#DIV/0!</v>
      </c>
      <c r="AR50" s="27" t="e">
        <f>PRODUCT(AM50:$AM$59)</f>
        <v>#DIV/0!</v>
      </c>
    </row>
    <row r="51" spans="1:44">
      <c r="A51" s="48">
        <v>51</v>
      </c>
      <c r="B51" s="49">
        <v>7.3606999999999996</v>
      </c>
      <c r="C51" s="49">
        <v>3.3193999999999999</v>
      </c>
      <c r="D51" s="82">
        <v>10.954800000000001</v>
      </c>
      <c r="E51" s="82">
        <v>5.6704999999999997</v>
      </c>
      <c r="F51" s="49">
        <v>5.3909000000000002</v>
      </c>
      <c r="G51" s="49">
        <v>2.2473000000000001</v>
      </c>
      <c r="H51" s="50">
        <v>7.5349000000000004</v>
      </c>
      <c r="I51" s="50">
        <v>2.9859</v>
      </c>
      <c r="L51" s="83">
        <v>51</v>
      </c>
      <c r="M51" s="84">
        <f t="shared" si="1"/>
        <v>2.6954500000000003E-3</v>
      </c>
      <c r="N51" s="84">
        <f t="shared" si="1"/>
        <v>1.1236500000000001E-3</v>
      </c>
      <c r="P51" s="83">
        <v>51</v>
      </c>
      <c r="Q51" s="211" t="e">
        <f>อัตราการหมุนพนง.Instruction!$B$85</f>
        <v>#DIV/0!</v>
      </c>
      <c r="V51" s="6">
        <v>51</v>
      </c>
      <c r="W51" s="7">
        <f t="shared" si="2"/>
        <v>2.6954500000000003E-3</v>
      </c>
      <c r="X51" s="7" t="e">
        <f t="shared" si="5"/>
        <v>#DIV/0!</v>
      </c>
      <c r="Y51" s="9">
        <f t="shared" si="6"/>
        <v>2.6954500000000005E-4</v>
      </c>
      <c r="AA51" s="14" t="e">
        <f t="shared" si="14"/>
        <v>#DIV/0!</v>
      </c>
      <c r="AB51" s="15" t="e">
        <f t="shared" si="7"/>
        <v>#DIV/0!</v>
      </c>
      <c r="AC51" s="15" t="e">
        <f t="shared" si="8"/>
        <v>#DIV/0!</v>
      </c>
      <c r="AD51" s="18" t="e">
        <f t="shared" si="9"/>
        <v>#DIV/0!</v>
      </c>
      <c r="AF51" s="27" t="e">
        <f>PRODUCT(AA51:$AA$59)</f>
        <v>#DIV/0!</v>
      </c>
      <c r="AH51" s="6">
        <v>51</v>
      </c>
      <c r="AI51" s="7">
        <f t="shared" si="3"/>
        <v>1.1236500000000001E-3</v>
      </c>
      <c r="AJ51" s="7" t="e">
        <f t="shared" si="10"/>
        <v>#DIV/0!</v>
      </c>
      <c r="AK51" s="9">
        <f t="shared" si="11"/>
        <v>1.1236500000000001E-4</v>
      </c>
      <c r="AM51" s="14" t="e">
        <f t="shared" si="0"/>
        <v>#DIV/0!</v>
      </c>
      <c r="AN51" s="15" t="e">
        <f t="shared" si="4"/>
        <v>#DIV/0!</v>
      </c>
      <c r="AO51" s="15" t="e">
        <f t="shared" si="12"/>
        <v>#DIV/0!</v>
      </c>
      <c r="AP51" s="18" t="e">
        <f t="shared" si="13"/>
        <v>#DIV/0!</v>
      </c>
      <c r="AR51" s="27" t="e">
        <f>PRODUCT(AM51:$AM$59)</f>
        <v>#DIV/0!</v>
      </c>
    </row>
    <row r="52" spans="1:44">
      <c r="A52" s="48">
        <v>52</v>
      </c>
      <c r="B52" s="49">
        <v>7.9794</v>
      </c>
      <c r="C52" s="49">
        <v>3.7168999999999999</v>
      </c>
      <c r="D52" s="82">
        <v>11.8307</v>
      </c>
      <c r="E52" s="82">
        <v>6.3695000000000004</v>
      </c>
      <c r="F52" s="49">
        <v>5.8037999999999998</v>
      </c>
      <c r="G52" s="49">
        <v>2.4607999999999999</v>
      </c>
      <c r="H52" s="50">
        <v>8.0555000000000003</v>
      </c>
      <c r="I52" s="50">
        <v>3.2521</v>
      </c>
      <c r="L52" s="83">
        <v>52</v>
      </c>
      <c r="M52" s="84">
        <f t="shared" si="1"/>
        <v>2.9018999999999998E-3</v>
      </c>
      <c r="N52" s="84">
        <f t="shared" si="1"/>
        <v>1.2304E-3</v>
      </c>
      <c r="P52" s="83">
        <v>52</v>
      </c>
      <c r="Q52" s="211" t="e">
        <f>อัตราการหมุนพนง.Instruction!$B$85</f>
        <v>#DIV/0!</v>
      </c>
      <c r="V52" s="6">
        <v>52</v>
      </c>
      <c r="W52" s="7">
        <f t="shared" si="2"/>
        <v>2.9018999999999998E-3</v>
      </c>
      <c r="X52" s="7" t="e">
        <f t="shared" si="5"/>
        <v>#DIV/0!</v>
      </c>
      <c r="Y52" s="9">
        <f t="shared" si="6"/>
        <v>2.9019000000000001E-4</v>
      </c>
      <c r="AA52" s="14" t="e">
        <f t="shared" si="14"/>
        <v>#DIV/0!</v>
      </c>
      <c r="AB52" s="15" t="e">
        <f t="shared" si="7"/>
        <v>#DIV/0!</v>
      </c>
      <c r="AC52" s="15" t="e">
        <f t="shared" si="8"/>
        <v>#DIV/0!</v>
      </c>
      <c r="AD52" s="18" t="e">
        <f t="shared" si="9"/>
        <v>#DIV/0!</v>
      </c>
      <c r="AF52" s="27" t="e">
        <f>PRODUCT(AA52:$AA$59)</f>
        <v>#DIV/0!</v>
      </c>
      <c r="AH52" s="6">
        <v>52</v>
      </c>
      <c r="AI52" s="7">
        <f t="shared" si="3"/>
        <v>1.2304E-3</v>
      </c>
      <c r="AJ52" s="7" t="e">
        <f t="shared" si="10"/>
        <v>#DIV/0!</v>
      </c>
      <c r="AK52" s="9">
        <f t="shared" si="11"/>
        <v>1.2304000000000001E-4</v>
      </c>
      <c r="AM52" s="14" t="e">
        <f t="shared" si="0"/>
        <v>#DIV/0!</v>
      </c>
      <c r="AN52" s="15" t="e">
        <f t="shared" si="4"/>
        <v>#DIV/0!</v>
      </c>
      <c r="AO52" s="15" t="e">
        <f t="shared" si="12"/>
        <v>#DIV/0!</v>
      </c>
      <c r="AP52" s="18" t="e">
        <f t="shared" si="13"/>
        <v>#DIV/0!</v>
      </c>
      <c r="AR52" s="27" t="e">
        <f>PRODUCT(AM52:$AM$59)</f>
        <v>#DIV/0!</v>
      </c>
    </row>
    <row r="53" spans="1:44">
      <c r="A53" s="48">
        <v>53</v>
      </c>
      <c r="B53" s="49">
        <v>8.6727000000000007</v>
      </c>
      <c r="C53" s="49">
        <v>4.1829999999999998</v>
      </c>
      <c r="D53" s="82">
        <v>12.7911</v>
      </c>
      <c r="E53" s="82">
        <v>7.1361999999999997</v>
      </c>
      <c r="F53" s="49">
        <v>6.2504999999999997</v>
      </c>
      <c r="G53" s="49">
        <v>2.7044000000000001</v>
      </c>
      <c r="H53" s="50">
        <v>8.6247000000000007</v>
      </c>
      <c r="I53" s="50">
        <v>3.5655999999999999</v>
      </c>
      <c r="L53" s="83">
        <v>53</v>
      </c>
      <c r="M53" s="84">
        <f t="shared" si="1"/>
        <v>3.12525E-3</v>
      </c>
      <c r="N53" s="84">
        <f t="shared" si="1"/>
        <v>1.3522E-3</v>
      </c>
      <c r="P53" s="83">
        <v>53</v>
      </c>
      <c r="Q53" s="211" t="e">
        <f>อัตราการหมุนพนง.Instruction!$B$85</f>
        <v>#DIV/0!</v>
      </c>
      <c r="V53" s="6">
        <v>53</v>
      </c>
      <c r="W53" s="7">
        <f t="shared" si="2"/>
        <v>3.12525E-3</v>
      </c>
      <c r="X53" s="7" t="e">
        <f t="shared" si="5"/>
        <v>#DIV/0!</v>
      </c>
      <c r="Y53" s="9">
        <f t="shared" si="6"/>
        <v>3.1252500000000002E-4</v>
      </c>
      <c r="AA53" s="14" t="e">
        <f t="shared" si="14"/>
        <v>#DIV/0!</v>
      </c>
      <c r="AB53" s="15" t="e">
        <f t="shared" si="7"/>
        <v>#DIV/0!</v>
      </c>
      <c r="AC53" s="15" t="e">
        <f t="shared" si="8"/>
        <v>#DIV/0!</v>
      </c>
      <c r="AD53" s="18" t="e">
        <f t="shared" si="9"/>
        <v>#DIV/0!</v>
      </c>
      <c r="AF53" s="27" t="e">
        <f>PRODUCT(AA53:$AA$59)</f>
        <v>#DIV/0!</v>
      </c>
      <c r="AH53" s="6">
        <v>53</v>
      </c>
      <c r="AI53" s="7">
        <f t="shared" si="3"/>
        <v>1.3522E-3</v>
      </c>
      <c r="AJ53" s="7" t="e">
        <f t="shared" si="10"/>
        <v>#DIV/0!</v>
      </c>
      <c r="AK53" s="9">
        <f t="shared" si="11"/>
        <v>1.3522E-4</v>
      </c>
      <c r="AM53" s="14" t="e">
        <f t="shared" si="0"/>
        <v>#DIV/0!</v>
      </c>
      <c r="AN53" s="15" t="e">
        <f t="shared" si="4"/>
        <v>#DIV/0!</v>
      </c>
      <c r="AO53" s="15" t="e">
        <f t="shared" si="12"/>
        <v>#DIV/0!</v>
      </c>
      <c r="AP53" s="18" t="e">
        <f t="shared" si="13"/>
        <v>#DIV/0!</v>
      </c>
      <c r="AR53" s="27" t="e">
        <f>PRODUCT(AM53:$AM$59)</f>
        <v>#DIV/0!</v>
      </c>
    </row>
    <row r="54" spans="1:44">
      <c r="A54" s="48">
        <v>54</v>
      </c>
      <c r="B54" s="49">
        <v>9.4499999999999993</v>
      </c>
      <c r="C54" s="49">
        <v>4.7236000000000002</v>
      </c>
      <c r="D54" s="82">
        <v>13.857799999999999</v>
      </c>
      <c r="E54" s="82">
        <v>7.9619999999999997</v>
      </c>
      <c r="F54" s="49">
        <v>6.7374999999999998</v>
      </c>
      <c r="G54" s="49">
        <v>2.9824999999999999</v>
      </c>
      <c r="H54" s="50">
        <v>9.2561999999999998</v>
      </c>
      <c r="I54" s="50">
        <v>3.9355000000000002</v>
      </c>
      <c r="L54" s="83">
        <v>54</v>
      </c>
      <c r="M54" s="84">
        <f t="shared" si="1"/>
        <v>3.3687499999999998E-3</v>
      </c>
      <c r="N54" s="84">
        <f t="shared" si="1"/>
        <v>1.49125E-3</v>
      </c>
      <c r="P54" s="83">
        <v>54</v>
      </c>
      <c r="Q54" s="211" t="e">
        <f>อัตราการหมุนพนง.Instruction!$B$85</f>
        <v>#DIV/0!</v>
      </c>
      <c r="V54" s="6">
        <v>54</v>
      </c>
      <c r="W54" s="7">
        <f t="shared" si="2"/>
        <v>3.3687499999999998E-3</v>
      </c>
      <c r="X54" s="7" t="e">
        <f t="shared" si="5"/>
        <v>#DIV/0!</v>
      </c>
      <c r="Y54" s="9">
        <f t="shared" si="6"/>
        <v>3.3687499999999999E-4</v>
      </c>
      <c r="AA54" s="14" t="e">
        <f t="shared" si="14"/>
        <v>#DIV/0!</v>
      </c>
      <c r="AB54" s="15" t="e">
        <f t="shared" si="7"/>
        <v>#DIV/0!</v>
      </c>
      <c r="AC54" s="15" t="e">
        <f t="shared" si="8"/>
        <v>#DIV/0!</v>
      </c>
      <c r="AD54" s="18" t="e">
        <f t="shared" si="9"/>
        <v>#DIV/0!</v>
      </c>
      <c r="AF54" s="27" t="e">
        <f>PRODUCT(AA54:$AA$59)</f>
        <v>#DIV/0!</v>
      </c>
      <c r="AH54" s="6">
        <v>54</v>
      </c>
      <c r="AI54" s="7">
        <f t="shared" si="3"/>
        <v>1.49125E-3</v>
      </c>
      <c r="AJ54" s="7" t="e">
        <f t="shared" si="10"/>
        <v>#DIV/0!</v>
      </c>
      <c r="AK54" s="9">
        <f t="shared" si="11"/>
        <v>1.4912500000000001E-4</v>
      </c>
      <c r="AM54" s="14" t="e">
        <f t="shared" si="0"/>
        <v>#DIV/0!</v>
      </c>
      <c r="AN54" s="15" t="e">
        <f t="shared" si="4"/>
        <v>#DIV/0!</v>
      </c>
      <c r="AO54" s="15" t="e">
        <f t="shared" si="12"/>
        <v>#DIV/0!</v>
      </c>
      <c r="AP54" s="18" t="e">
        <f t="shared" si="13"/>
        <v>#DIV/0!</v>
      </c>
      <c r="AR54" s="27" t="e">
        <f>PRODUCT(AM54:$AM$59)</f>
        <v>#DIV/0!</v>
      </c>
    </row>
    <row r="55" spans="1:44">
      <c r="A55" s="48">
        <v>55</v>
      </c>
      <c r="B55" s="49">
        <v>10.3216</v>
      </c>
      <c r="C55" s="49">
        <v>5.3433999999999999</v>
      </c>
      <c r="D55" s="82">
        <v>15.052300000000001</v>
      </c>
      <c r="E55" s="82">
        <v>8.8480000000000008</v>
      </c>
      <c r="F55" s="49">
        <v>7.2739000000000003</v>
      </c>
      <c r="G55" s="49">
        <v>3.2988</v>
      </c>
      <c r="H55" s="50">
        <v>9.9661000000000008</v>
      </c>
      <c r="I55" s="50">
        <v>4.3701999999999996</v>
      </c>
      <c r="L55" s="83">
        <v>55</v>
      </c>
      <c r="M55" s="84">
        <f t="shared" si="1"/>
        <v>3.6369500000000003E-3</v>
      </c>
      <c r="N55" s="84">
        <f t="shared" si="1"/>
        <v>1.6494000000000001E-3</v>
      </c>
      <c r="P55" s="83">
        <v>55</v>
      </c>
      <c r="Q55" s="211" t="e">
        <f>อัตราการหมุนพนง.Instruction!$B$85</f>
        <v>#DIV/0!</v>
      </c>
      <c r="V55" s="142">
        <v>55</v>
      </c>
      <c r="W55" s="143">
        <f t="shared" si="2"/>
        <v>3.6369500000000003E-3</v>
      </c>
      <c r="X55" s="143" t="e">
        <f t="shared" si="5"/>
        <v>#DIV/0!</v>
      </c>
      <c r="Y55" s="144">
        <f t="shared" si="6"/>
        <v>3.6369500000000003E-4</v>
      </c>
      <c r="Z55" s="145"/>
      <c r="AA55" s="146" t="e">
        <f t="shared" si="14"/>
        <v>#DIV/0!</v>
      </c>
      <c r="AB55" s="147" t="e">
        <f t="shared" si="7"/>
        <v>#DIV/0!</v>
      </c>
      <c r="AC55" s="147" t="e">
        <f t="shared" si="8"/>
        <v>#DIV/0!</v>
      </c>
      <c r="AD55" s="148" t="e">
        <f t="shared" si="9"/>
        <v>#DIV/0!</v>
      </c>
      <c r="AE55" s="145"/>
      <c r="AF55" s="149" t="e">
        <f>PRODUCT(AA55:$AA$59)</f>
        <v>#DIV/0!</v>
      </c>
      <c r="AG55" s="145"/>
      <c r="AH55" s="142">
        <v>55</v>
      </c>
      <c r="AI55" s="143">
        <f t="shared" si="3"/>
        <v>1.6494000000000001E-3</v>
      </c>
      <c r="AJ55" s="143" t="e">
        <f t="shared" si="10"/>
        <v>#DIV/0!</v>
      </c>
      <c r="AK55" s="144">
        <f t="shared" si="11"/>
        <v>1.6494000000000003E-4</v>
      </c>
      <c r="AL55" s="145"/>
      <c r="AM55" s="146" t="e">
        <f t="shared" si="0"/>
        <v>#DIV/0!</v>
      </c>
      <c r="AN55" s="147" t="e">
        <f t="shared" si="4"/>
        <v>#DIV/0!</v>
      </c>
      <c r="AO55" s="147" t="e">
        <f t="shared" si="12"/>
        <v>#DIV/0!</v>
      </c>
      <c r="AP55" s="148" t="e">
        <f t="shared" si="13"/>
        <v>#DIV/0!</v>
      </c>
      <c r="AQ55" s="145"/>
      <c r="AR55" s="149" t="e">
        <f>PRODUCT(AM55:$AM$59)</f>
        <v>#DIV/0!</v>
      </c>
    </row>
    <row r="56" spans="1:44">
      <c r="A56" s="48">
        <v>56</v>
      </c>
      <c r="B56" s="49">
        <v>11.2997</v>
      </c>
      <c r="C56" s="49">
        <v>6.0461</v>
      </c>
      <c r="D56" s="82">
        <v>16.363399999999999</v>
      </c>
      <c r="E56" s="82">
        <v>9.8376000000000001</v>
      </c>
      <c r="F56" s="49">
        <v>7.8712999999999997</v>
      </c>
      <c r="G56" s="49">
        <v>3.6568000000000001</v>
      </c>
      <c r="H56" s="50">
        <v>10.770799999999999</v>
      </c>
      <c r="I56" s="50">
        <v>4.8783000000000003</v>
      </c>
      <c r="L56" s="83">
        <v>56</v>
      </c>
      <c r="M56" s="84">
        <f t="shared" si="1"/>
        <v>3.9356499999999997E-3</v>
      </c>
      <c r="N56" s="84">
        <f t="shared" si="1"/>
        <v>1.8284E-3</v>
      </c>
      <c r="P56" s="83">
        <v>56</v>
      </c>
      <c r="Q56" s="211" t="e">
        <f>อัตราการหมุนพนง.Instruction!$B$85</f>
        <v>#DIV/0!</v>
      </c>
      <c r="V56" s="6">
        <v>56</v>
      </c>
      <c r="W56" s="7">
        <f t="shared" si="2"/>
        <v>3.9356499999999997E-3</v>
      </c>
      <c r="X56" s="7" t="e">
        <f t="shared" si="5"/>
        <v>#DIV/0!</v>
      </c>
      <c r="Y56" s="9">
        <f t="shared" si="6"/>
        <v>3.9356500000000002E-4</v>
      </c>
      <c r="AA56" s="14" t="e">
        <f t="shared" si="14"/>
        <v>#DIV/0!</v>
      </c>
      <c r="AB56" s="15" t="e">
        <f t="shared" si="7"/>
        <v>#DIV/0!</v>
      </c>
      <c r="AC56" s="15" t="e">
        <f t="shared" si="8"/>
        <v>#DIV/0!</v>
      </c>
      <c r="AD56" s="18" t="e">
        <f t="shared" si="9"/>
        <v>#DIV/0!</v>
      </c>
      <c r="AF56" s="27" t="e">
        <f>PRODUCT(AA56:$AA$59)</f>
        <v>#DIV/0!</v>
      </c>
      <c r="AH56" s="6">
        <v>56</v>
      </c>
      <c r="AI56" s="7">
        <f t="shared" si="3"/>
        <v>1.8284E-3</v>
      </c>
      <c r="AJ56" s="7" t="e">
        <f t="shared" si="10"/>
        <v>#DIV/0!</v>
      </c>
      <c r="AK56" s="9">
        <f t="shared" si="11"/>
        <v>1.8284E-4</v>
      </c>
      <c r="AM56" s="14" t="e">
        <f t="shared" si="0"/>
        <v>#DIV/0!</v>
      </c>
      <c r="AN56" s="15" t="e">
        <f t="shared" si="4"/>
        <v>#DIV/0!</v>
      </c>
      <c r="AO56" s="15" t="e">
        <f t="shared" si="12"/>
        <v>#DIV/0!</v>
      </c>
      <c r="AP56" s="18" t="e">
        <f t="shared" si="13"/>
        <v>#DIV/0!</v>
      </c>
      <c r="AR56" s="27" t="e">
        <f>PRODUCT(AM56:$AM$59)</f>
        <v>#DIV/0!</v>
      </c>
    </row>
    <row r="57" spans="1:44">
      <c r="A57" s="48">
        <v>57</v>
      </c>
      <c r="B57" s="49">
        <v>12.398899999999999</v>
      </c>
      <c r="C57" s="49">
        <v>6.8349000000000002</v>
      </c>
      <c r="D57" s="82">
        <v>17.759399999999999</v>
      </c>
      <c r="E57" s="82">
        <v>10.926399999999999</v>
      </c>
      <c r="F57" s="49">
        <v>8.5426000000000002</v>
      </c>
      <c r="G57" s="49">
        <v>4.0602999999999998</v>
      </c>
      <c r="H57" s="50">
        <v>11.685499999999999</v>
      </c>
      <c r="I57" s="50">
        <v>5.4676999999999998</v>
      </c>
      <c r="L57" s="83">
        <v>57</v>
      </c>
      <c r="M57" s="84">
        <f t="shared" si="1"/>
        <v>4.2713000000000004E-3</v>
      </c>
      <c r="N57" s="84">
        <f t="shared" si="1"/>
        <v>2.0301500000000001E-3</v>
      </c>
      <c r="P57" s="83">
        <v>57</v>
      </c>
      <c r="Q57" s="211" t="e">
        <f>อัตราการหมุนพนง.Instruction!$B$85</f>
        <v>#DIV/0!</v>
      </c>
      <c r="V57" s="6">
        <v>57</v>
      </c>
      <c r="W57" s="7">
        <f t="shared" si="2"/>
        <v>4.2713000000000004E-3</v>
      </c>
      <c r="X57" s="7" t="e">
        <f t="shared" si="5"/>
        <v>#DIV/0!</v>
      </c>
      <c r="Y57" s="9">
        <f t="shared" si="6"/>
        <v>4.2713000000000007E-4</v>
      </c>
      <c r="AA57" s="14" t="e">
        <f t="shared" si="14"/>
        <v>#DIV/0!</v>
      </c>
      <c r="AB57" s="15" t="e">
        <f t="shared" si="7"/>
        <v>#DIV/0!</v>
      </c>
      <c r="AC57" s="15" t="e">
        <f t="shared" si="8"/>
        <v>#DIV/0!</v>
      </c>
      <c r="AD57" s="18" t="e">
        <f t="shared" si="9"/>
        <v>#DIV/0!</v>
      </c>
      <c r="AF57" s="27" t="e">
        <f>PRODUCT(AA57:$AA$59)</f>
        <v>#DIV/0!</v>
      </c>
      <c r="AH57" s="6">
        <v>57</v>
      </c>
      <c r="AI57" s="7">
        <f t="shared" si="3"/>
        <v>2.0301500000000001E-3</v>
      </c>
      <c r="AJ57" s="7" t="e">
        <f t="shared" si="10"/>
        <v>#DIV/0!</v>
      </c>
      <c r="AK57" s="9">
        <f t="shared" si="11"/>
        <v>2.0301500000000002E-4</v>
      </c>
      <c r="AM57" s="14" t="e">
        <f t="shared" si="0"/>
        <v>#DIV/0!</v>
      </c>
      <c r="AN57" s="15" t="e">
        <f t="shared" si="4"/>
        <v>#DIV/0!</v>
      </c>
      <c r="AO57" s="15" t="e">
        <f t="shared" si="12"/>
        <v>#DIV/0!</v>
      </c>
      <c r="AP57" s="18" t="e">
        <f t="shared" si="13"/>
        <v>#DIV/0!</v>
      </c>
      <c r="AR57" s="27" t="e">
        <f>PRODUCT(AM57:$AM$59)</f>
        <v>#DIV/0!</v>
      </c>
    </row>
    <row r="58" spans="1:44">
      <c r="A58" s="48">
        <v>58</v>
      </c>
      <c r="B58" s="49">
        <v>13.6371</v>
      </c>
      <c r="C58" s="49">
        <v>7.7134999999999998</v>
      </c>
      <c r="D58" s="82">
        <v>19.229900000000001</v>
      </c>
      <c r="E58" s="82">
        <v>12.131</v>
      </c>
      <c r="F58" s="49">
        <v>9.3015000000000008</v>
      </c>
      <c r="G58" s="49">
        <v>4.5136000000000003</v>
      </c>
      <c r="H58" s="50">
        <v>12.7226</v>
      </c>
      <c r="I58" s="50">
        <v>6.1460999999999997</v>
      </c>
      <c r="L58" s="83">
        <v>58</v>
      </c>
      <c r="M58" s="84">
        <f t="shared" si="1"/>
        <v>4.6507500000000004E-3</v>
      </c>
      <c r="N58" s="84">
        <f t="shared" si="1"/>
        <v>2.2568000000000002E-3</v>
      </c>
      <c r="P58" s="83">
        <v>58</v>
      </c>
      <c r="Q58" s="211" t="e">
        <f>อัตราการหมุนพนง.Instruction!$B$85</f>
        <v>#DIV/0!</v>
      </c>
      <c r="V58" s="6">
        <v>58</v>
      </c>
      <c r="W58" s="7">
        <f t="shared" si="2"/>
        <v>4.6507500000000004E-3</v>
      </c>
      <c r="X58" s="7" t="e">
        <f t="shared" si="5"/>
        <v>#DIV/0!</v>
      </c>
      <c r="Y58" s="9">
        <f t="shared" si="6"/>
        <v>4.6507500000000007E-4</v>
      </c>
      <c r="AA58" s="14" t="e">
        <f t="shared" si="14"/>
        <v>#DIV/0!</v>
      </c>
      <c r="AB58" s="15" t="e">
        <f t="shared" si="7"/>
        <v>#DIV/0!</v>
      </c>
      <c r="AC58" s="15" t="e">
        <f t="shared" si="8"/>
        <v>#DIV/0!</v>
      </c>
      <c r="AD58" s="18" t="e">
        <f t="shared" si="9"/>
        <v>#DIV/0!</v>
      </c>
      <c r="AF58" s="27" t="e">
        <f>PRODUCT(AA58:$AA$59)</f>
        <v>#DIV/0!</v>
      </c>
      <c r="AH58" s="6">
        <v>58</v>
      </c>
      <c r="AI58" s="7">
        <f t="shared" si="3"/>
        <v>2.2568000000000002E-3</v>
      </c>
      <c r="AJ58" s="7" t="e">
        <f t="shared" si="10"/>
        <v>#DIV/0!</v>
      </c>
      <c r="AK58" s="9">
        <f t="shared" si="11"/>
        <v>2.2568000000000002E-4</v>
      </c>
      <c r="AM58" s="14" t="e">
        <f t="shared" si="0"/>
        <v>#DIV/0!</v>
      </c>
      <c r="AN58" s="15" t="e">
        <f t="shared" si="4"/>
        <v>#DIV/0!</v>
      </c>
      <c r="AO58" s="15" t="e">
        <f t="shared" si="12"/>
        <v>#DIV/0!</v>
      </c>
      <c r="AP58" s="18" t="e">
        <f t="shared" si="13"/>
        <v>#DIV/0!</v>
      </c>
      <c r="AR58" s="27" t="e">
        <f>PRODUCT(AM58:$AM$59)</f>
        <v>#DIV/0!</v>
      </c>
    </row>
    <row r="59" spans="1:44">
      <c r="A59" s="48">
        <v>59</v>
      </c>
      <c r="B59" s="49">
        <v>15.0344</v>
      </c>
      <c r="C59" s="49">
        <v>8.6872000000000007</v>
      </c>
      <c r="D59" s="82">
        <v>20.818000000000001</v>
      </c>
      <c r="E59" s="82">
        <v>13.451499999999999</v>
      </c>
      <c r="F59" s="49">
        <v>10.162100000000001</v>
      </c>
      <c r="G59" s="49">
        <v>5.0228000000000002</v>
      </c>
      <c r="H59" s="50">
        <v>13.891</v>
      </c>
      <c r="I59" s="50">
        <v>6.9207999999999998</v>
      </c>
      <c r="L59" s="83">
        <v>59</v>
      </c>
      <c r="M59" s="84">
        <f t="shared" si="1"/>
        <v>5.0810500000000001E-3</v>
      </c>
      <c r="N59" s="84">
        <f t="shared" si="1"/>
        <v>2.5114E-3</v>
      </c>
      <c r="P59" s="83">
        <v>59</v>
      </c>
      <c r="Q59" s="211" t="e">
        <f>อัตราการหมุนพนง.Instruction!$B$85</f>
        <v>#DIV/0!</v>
      </c>
      <c r="V59" s="6">
        <v>59</v>
      </c>
      <c r="W59" s="7">
        <f t="shared" si="2"/>
        <v>5.0810500000000001E-3</v>
      </c>
      <c r="X59" s="7" t="e">
        <f t="shared" si="5"/>
        <v>#DIV/0!</v>
      </c>
      <c r="Y59" s="9">
        <f t="shared" si="6"/>
        <v>5.0810500000000001E-4</v>
      </c>
      <c r="AA59" s="14" t="e">
        <f t="shared" si="14"/>
        <v>#DIV/0!</v>
      </c>
      <c r="AB59" s="15" t="e">
        <f t="shared" si="7"/>
        <v>#DIV/0!</v>
      </c>
      <c r="AC59" s="15" t="e">
        <f t="shared" si="8"/>
        <v>#DIV/0!</v>
      </c>
      <c r="AD59" s="18" t="e">
        <f t="shared" si="9"/>
        <v>#DIV/0!</v>
      </c>
      <c r="AF59" s="27" t="e">
        <f>PRODUCT(AA59:$AA$59)</f>
        <v>#DIV/0!</v>
      </c>
      <c r="AH59" s="6">
        <v>59</v>
      </c>
      <c r="AI59" s="7">
        <f t="shared" si="3"/>
        <v>2.5114E-3</v>
      </c>
      <c r="AJ59" s="7" t="e">
        <f t="shared" si="10"/>
        <v>#DIV/0!</v>
      </c>
      <c r="AK59" s="9">
        <f t="shared" si="11"/>
        <v>2.5114000000000001E-4</v>
      </c>
      <c r="AM59" s="14" t="e">
        <f t="shared" si="0"/>
        <v>#DIV/0!</v>
      </c>
      <c r="AN59" s="15" t="e">
        <f t="shared" si="4"/>
        <v>#DIV/0!</v>
      </c>
      <c r="AO59" s="15" t="e">
        <f t="shared" si="12"/>
        <v>#DIV/0!</v>
      </c>
      <c r="AP59" s="18" t="e">
        <f t="shared" si="13"/>
        <v>#DIV/0!</v>
      </c>
      <c r="AR59" s="27" t="e">
        <f>PRODUCT(AM59:$AM$59)</f>
        <v>#DIV/0!</v>
      </c>
    </row>
    <row r="60" spans="1:44">
      <c r="A60" s="48">
        <v>60</v>
      </c>
      <c r="B60" s="49">
        <v>16.611499999999999</v>
      </c>
      <c r="C60" s="49">
        <v>9.7643000000000004</v>
      </c>
      <c r="D60" s="82">
        <v>22.636199999999999</v>
      </c>
      <c r="E60" s="82">
        <v>14.9366</v>
      </c>
      <c r="F60" s="49">
        <v>11.1381</v>
      </c>
      <c r="G60" s="49">
        <v>5.5964</v>
      </c>
      <c r="H60" s="50">
        <v>15.194800000000001</v>
      </c>
      <c r="I60" s="50">
        <v>7.7991999999999999</v>
      </c>
      <c r="L60" s="83">
        <v>60</v>
      </c>
      <c r="M60" s="84">
        <f t="shared" si="1"/>
        <v>5.5690499999999999E-3</v>
      </c>
      <c r="N60" s="84">
        <f t="shared" si="1"/>
        <v>2.7981999999999998E-3</v>
      </c>
      <c r="P60" s="83">
        <v>60</v>
      </c>
      <c r="Q60" s="211" t="e">
        <f>อัตราการหมุนพนง.Instruction!$B$85</f>
        <v>#DIV/0!</v>
      </c>
      <c r="V60" s="6">
        <v>60</v>
      </c>
      <c r="W60" s="7">
        <f t="shared" si="2"/>
        <v>5.5690499999999999E-3</v>
      </c>
      <c r="X60" s="7" t="e">
        <f t="shared" si="5"/>
        <v>#DIV/0!</v>
      </c>
      <c r="Y60" s="9">
        <f t="shared" si="6"/>
        <v>5.5690500000000001E-4</v>
      </c>
      <c r="AA60" s="14" t="e">
        <f t="shared" si="14"/>
        <v>#DIV/0!</v>
      </c>
      <c r="AB60" s="15" t="e">
        <f t="shared" si="7"/>
        <v>#DIV/0!</v>
      </c>
      <c r="AC60" s="15" t="e">
        <f t="shared" si="8"/>
        <v>#DIV/0!</v>
      </c>
      <c r="AD60" s="18" t="e">
        <f t="shared" si="9"/>
        <v>#DIV/0!</v>
      </c>
      <c r="AF60" s="27">
        <v>1</v>
      </c>
      <c r="AH60" s="6">
        <v>60</v>
      </c>
      <c r="AI60" s="7">
        <f t="shared" si="3"/>
        <v>2.7981999999999998E-3</v>
      </c>
      <c r="AJ60" s="7" t="e">
        <f t="shared" si="10"/>
        <v>#DIV/0!</v>
      </c>
      <c r="AK60" s="9">
        <f t="shared" si="11"/>
        <v>2.7982000000000001E-4</v>
      </c>
      <c r="AM60" s="14" t="e">
        <f t="shared" si="0"/>
        <v>#DIV/0!</v>
      </c>
      <c r="AN60" s="15" t="e">
        <f t="shared" si="4"/>
        <v>#DIV/0!</v>
      </c>
      <c r="AO60" s="15" t="e">
        <f t="shared" si="12"/>
        <v>#DIV/0!</v>
      </c>
      <c r="AP60" s="18" t="e">
        <f t="shared" si="13"/>
        <v>#DIV/0!</v>
      </c>
      <c r="AR60" s="27">
        <v>1</v>
      </c>
    </row>
    <row r="61" spans="1:44">
      <c r="A61" s="48">
        <v>61</v>
      </c>
      <c r="B61" s="49">
        <v>18.386299999999999</v>
      </c>
      <c r="C61" s="49">
        <v>10.958500000000001</v>
      </c>
      <c r="D61" s="82">
        <v>24.679500000000001</v>
      </c>
      <c r="E61" s="82">
        <v>16.542000000000002</v>
      </c>
      <c r="F61" s="49">
        <v>12.243399999999999</v>
      </c>
      <c r="G61" s="49">
        <v>6.2462999999999997</v>
      </c>
      <c r="H61" s="50">
        <v>16.634</v>
      </c>
      <c r="I61" s="50">
        <v>8.7886000000000006</v>
      </c>
      <c r="L61" s="83">
        <v>61</v>
      </c>
      <c r="M61" s="84">
        <f t="shared" si="1"/>
        <v>6.1216999999999999E-3</v>
      </c>
      <c r="N61" s="84">
        <f t="shared" si="1"/>
        <v>3.1231499999999999E-3</v>
      </c>
      <c r="P61" s="83">
        <v>61</v>
      </c>
      <c r="Q61" s="211" t="e">
        <f>อัตราการหมุนพนง.Instruction!$B$85</f>
        <v>#DIV/0!</v>
      </c>
      <c r="V61" s="6">
        <v>61</v>
      </c>
      <c r="W61" s="7">
        <f t="shared" si="2"/>
        <v>6.1216999999999999E-3</v>
      </c>
      <c r="X61" s="7" t="e">
        <f t="shared" si="5"/>
        <v>#DIV/0!</v>
      </c>
      <c r="Y61" s="9">
        <f t="shared" si="6"/>
        <v>6.1216999999999999E-4</v>
      </c>
      <c r="AA61" s="14" t="e">
        <f t="shared" si="14"/>
        <v>#DIV/0!</v>
      </c>
      <c r="AB61" s="15" t="e">
        <f t="shared" si="7"/>
        <v>#DIV/0!</v>
      </c>
      <c r="AC61" s="15" t="e">
        <f t="shared" si="8"/>
        <v>#DIV/0!</v>
      </c>
      <c r="AD61" s="18" t="e">
        <f t="shared" si="9"/>
        <v>#DIV/0!</v>
      </c>
      <c r="AF61" s="27">
        <v>1</v>
      </c>
      <c r="AH61" s="6">
        <v>61</v>
      </c>
      <c r="AI61" s="7">
        <f t="shared" si="3"/>
        <v>3.1231499999999999E-3</v>
      </c>
      <c r="AJ61" s="7" t="e">
        <f t="shared" si="10"/>
        <v>#DIV/0!</v>
      </c>
      <c r="AK61" s="9">
        <f t="shared" si="11"/>
        <v>3.1231500000000002E-4</v>
      </c>
      <c r="AM61" s="14" t="e">
        <f t="shared" si="0"/>
        <v>#DIV/0!</v>
      </c>
      <c r="AN61" s="15" t="e">
        <f t="shared" si="4"/>
        <v>#DIV/0!</v>
      </c>
      <c r="AO61" s="15" t="e">
        <f t="shared" si="12"/>
        <v>#DIV/0!</v>
      </c>
      <c r="AP61" s="18" t="e">
        <f t="shared" si="13"/>
        <v>#DIV/0!</v>
      </c>
      <c r="AR61" s="27">
        <v>1</v>
      </c>
    </row>
    <row r="62" spans="1:44">
      <c r="A62" s="48">
        <v>62</v>
      </c>
      <c r="B62" s="49">
        <v>20.370699999999999</v>
      </c>
      <c r="C62" s="49">
        <v>12.2887</v>
      </c>
      <c r="D62" s="82">
        <v>26.895099999999999</v>
      </c>
      <c r="E62" s="82">
        <v>18.174399999999999</v>
      </c>
      <c r="F62" s="49">
        <v>13.492699999999999</v>
      </c>
      <c r="G62" s="49">
        <v>6.9888000000000003</v>
      </c>
      <c r="H62" s="50">
        <v>18.204799999999999</v>
      </c>
      <c r="I62" s="50">
        <v>9.8968000000000007</v>
      </c>
      <c r="L62" s="83">
        <v>62</v>
      </c>
      <c r="M62" s="84">
        <f t="shared" si="1"/>
        <v>6.7463499999999999E-3</v>
      </c>
      <c r="N62" s="84">
        <f t="shared" si="1"/>
        <v>3.4944000000000004E-3</v>
      </c>
      <c r="P62" s="83">
        <v>62</v>
      </c>
      <c r="Q62" s="211" t="e">
        <f>อัตราการหมุนพนง.Instruction!$B$85</f>
        <v>#DIV/0!</v>
      </c>
      <c r="V62" s="6">
        <v>62</v>
      </c>
      <c r="W62" s="7">
        <f t="shared" si="2"/>
        <v>6.7463499999999999E-3</v>
      </c>
      <c r="X62" s="7" t="e">
        <f t="shared" si="5"/>
        <v>#DIV/0!</v>
      </c>
      <c r="Y62" s="9">
        <f t="shared" si="6"/>
        <v>6.7463500000000003E-4</v>
      </c>
      <c r="AA62" s="14" t="e">
        <f t="shared" si="14"/>
        <v>#DIV/0!</v>
      </c>
      <c r="AB62" s="15" t="e">
        <f t="shared" si="7"/>
        <v>#DIV/0!</v>
      </c>
      <c r="AC62" s="15" t="e">
        <f t="shared" si="8"/>
        <v>#DIV/0!</v>
      </c>
      <c r="AD62" s="18" t="e">
        <f t="shared" si="9"/>
        <v>#DIV/0!</v>
      </c>
      <c r="AF62" s="27">
        <v>1</v>
      </c>
      <c r="AH62" s="6">
        <v>62</v>
      </c>
      <c r="AI62" s="7">
        <f t="shared" si="3"/>
        <v>3.4944000000000004E-3</v>
      </c>
      <c r="AJ62" s="7" t="e">
        <f t="shared" si="10"/>
        <v>#DIV/0!</v>
      </c>
      <c r="AK62" s="9">
        <f t="shared" si="11"/>
        <v>3.4944000000000007E-4</v>
      </c>
      <c r="AM62" s="14" t="e">
        <f t="shared" si="0"/>
        <v>#DIV/0!</v>
      </c>
      <c r="AN62" s="15" t="e">
        <f t="shared" si="4"/>
        <v>#DIV/0!</v>
      </c>
      <c r="AO62" s="15" t="e">
        <f t="shared" si="12"/>
        <v>#DIV/0!</v>
      </c>
      <c r="AP62" s="18" t="e">
        <f t="shared" si="13"/>
        <v>#DIV/0!</v>
      </c>
      <c r="AR62" s="27">
        <v>1</v>
      </c>
    </row>
    <row r="63" spans="1:44">
      <c r="A63" s="48">
        <v>63</v>
      </c>
      <c r="B63" s="49">
        <v>22.567399999999999</v>
      </c>
      <c r="C63" s="49">
        <v>13.779500000000001</v>
      </c>
      <c r="D63" s="82">
        <v>29.255199999999999</v>
      </c>
      <c r="E63" s="82">
        <v>19.830200000000001</v>
      </c>
      <c r="F63" s="49">
        <v>14.901999999999999</v>
      </c>
      <c r="G63" s="49">
        <v>7.8449999999999998</v>
      </c>
      <c r="H63" s="50">
        <v>19.899899999999999</v>
      </c>
      <c r="I63" s="50">
        <v>11.132300000000001</v>
      </c>
      <c r="L63" s="83">
        <v>63</v>
      </c>
      <c r="M63" s="84">
        <f t="shared" si="1"/>
        <v>7.4509999999999993E-3</v>
      </c>
      <c r="N63" s="84">
        <f t="shared" si="1"/>
        <v>3.9224999999999998E-3</v>
      </c>
      <c r="P63" s="83">
        <v>63</v>
      </c>
      <c r="Q63" s="211" t="e">
        <f>อัตราการหมุนพนง.Instruction!$B$85</f>
        <v>#DIV/0!</v>
      </c>
      <c r="V63" s="6">
        <v>63</v>
      </c>
      <c r="W63" s="7">
        <f t="shared" si="2"/>
        <v>7.4509999999999993E-3</v>
      </c>
      <c r="X63" s="7" t="e">
        <f t="shared" si="5"/>
        <v>#DIV/0!</v>
      </c>
      <c r="Y63" s="9">
        <f t="shared" si="6"/>
        <v>7.4509999999999995E-4</v>
      </c>
      <c r="AA63" s="14" t="e">
        <f t="shared" si="14"/>
        <v>#DIV/0!</v>
      </c>
      <c r="AB63" s="15" t="e">
        <f t="shared" si="7"/>
        <v>#DIV/0!</v>
      </c>
      <c r="AC63" s="15" t="e">
        <f t="shared" si="8"/>
        <v>#DIV/0!</v>
      </c>
      <c r="AD63" s="18" t="e">
        <f t="shared" si="9"/>
        <v>#DIV/0!</v>
      </c>
      <c r="AF63" s="27">
        <v>1</v>
      </c>
      <c r="AH63" s="6">
        <v>63</v>
      </c>
      <c r="AI63" s="7">
        <f t="shared" si="3"/>
        <v>3.9224999999999998E-3</v>
      </c>
      <c r="AJ63" s="7" t="e">
        <f t="shared" si="10"/>
        <v>#DIV/0!</v>
      </c>
      <c r="AK63" s="9">
        <f t="shared" si="11"/>
        <v>3.9225000000000002E-4</v>
      </c>
      <c r="AM63" s="14" t="e">
        <f t="shared" si="0"/>
        <v>#DIV/0!</v>
      </c>
      <c r="AN63" s="15" t="e">
        <f t="shared" si="4"/>
        <v>#DIV/0!</v>
      </c>
      <c r="AO63" s="15" t="e">
        <f t="shared" si="12"/>
        <v>#DIV/0!</v>
      </c>
      <c r="AP63" s="18" t="e">
        <f t="shared" si="13"/>
        <v>#DIV/0!</v>
      </c>
      <c r="AR63" s="27">
        <v>1</v>
      </c>
    </row>
    <row r="64" spans="1:44">
      <c r="A64" s="48">
        <v>64</v>
      </c>
      <c r="B64" s="49">
        <v>24.969799999999999</v>
      </c>
      <c r="C64" s="49">
        <v>15.458600000000001</v>
      </c>
      <c r="D64" s="82">
        <v>31.797999999999998</v>
      </c>
      <c r="E64" s="82">
        <v>21.587399999999999</v>
      </c>
      <c r="F64" s="49">
        <v>16.490200000000002</v>
      </c>
      <c r="G64" s="49">
        <v>8.8414999999999999</v>
      </c>
      <c r="H64" s="50">
        <v>21.709700000000002</v>
      </c>
      <c r="I64" s="50">
        <v>12.504</v>
      </c>
      <c r="L64" s="83">
        <v>64</v>
      </c>
      <c r="M64" s="84">
        <f t="shared" si="1"/>
        <v>8.2451E-3</v>
      </c>
      <c r="N64" s="84">
        <f t="shared" si="1"/>
        <v>4.4207500000000002E-3</v>
      </c>
      <c r="P64" s="83">
        <v>64</v>
      </c>
      <c r="Q64" s="211" t="e">
        <f>อัตราการหมุนพนง.Instruction!$B$85</f>
        <v>#DIV/0!</v>
      </c>
      <c r="V64" s="6">
        <v>64</v>
      </c>
      <c r="W64" s="7">
        <f t="shared" si="2"/>
        <v>8.2451E-3</v>
      </c>
      <c r="X64" s="7" t="e">
        <f t="shared" si="5"/>
        <v>#DIV/0!</v>
      </c>
      <c r="Y64" s="9">
        <f t="shared" si="6"/>
        <v>8.2451000000000009E-4</v>
      </c>
      <c r="AA64" s="14" t="e">
        <f t="shared" si="14"/>
        <v>#DIV/0!</v>
      </c>
      <c r="AB64" s="15" t="e">
        <f t="shared" si="7"/>
        <v>#DIV/0!</v>
      </c>
      <c r="AC64" s="15" t="e">
        <f t="shared" si="8"/>
        <v>#DIV/0!</v>
      </c>
      <c r="AD64" s="18" t="e">
        <f t="shared" si="9"/>
        <v>#DIV/0!</v>
      </c>
      <c r="AF64" s="27">
        <v>1</v>
      </c>
      <c r="AH64" s="6">
        <v>64</v>
      </c>
      <c r="AI64" s="7">
        <f t="shared" si="3"/>
        <v>4.4207500000000002E-3</v>
      </c>
      <c r="AJ64" s="7" t="e">
        <f t="shared" si="10"/>
        <v>#DIV/0!</v>
      </c>
      <c r="AK64" s="9">
        <f t="shared" si="11"/>
        <v>4.4207500000000005E-4</v>
      </c>
      <c r="AM64" s="14" t="e">
        <f t="shared" si="0"/>
        <v>#DIV/0!</v>
      </c>
      <c r="AN64" s="15" t="e">
        <f t="shared" si="4"/>
        <v>#DIV/0!</v>
      </c>
      <c r="AO64" s="15" t="e">
        <f t="shared" si="12"/>
        <v>#DIV/0!</v>
      </c>
      <c r="AP64" s="18" t="e">
        <f t="shared" si="13"/>
        <v>#DIV/0!</v>
      </c>
      <c r="AR64" s="27">
        <v>1</v>
      </c>
    </row>
    <row r="65" spans="1:44">
      <c r="A65" s="48">
        <v>65</v>
      </c>
      <c r="B65" s="49">
        <v>27.563500000000001</v>
      </c>
      <c r="C65" s="49">
        <v>17.354099999999999</v>
      </c>
      <c r="D65" s="82">
        <v>34.615000000000002</v>
      </c>
      <c r="E65" s="82">
        <v>23.599299999999999</v>
      </c>
      <c r="F65" s="49">
        <v>18.279800000000002</v>
      </c>
      <c r="G65" s="49">
        <v>10.0098</v>
      </c>
      <c r="H65" s="50">
        <v>23.622399999999999</v>
      </c>
      <c r="I65" s="50">
        <v>14.0212</v>
      </c>
      <c r="L65" s="83">
        <v>65</v>
      </c>
      <c r="M65" s="84">
        <f t="shared" si="1"/>
        <v>9.1399000000000011E-3</v>
      </c>
      <c r="N65" s="84">
        <f t="shared" si="1"/>
        <v>5.0049000000000005E-3</v>
      </c>
      <c r="P65" s="83">
        <v>65</v>
      </c>
      <c r="Q65" s="211" t="e">
        <f>อัตราการหมุนพนง.Instruction!$B$85</f>
        <v>#DIV/0!</v>
      </c>
      <c r="V65" s="6">
        <v>65</v>
      </c>
      <c r="W65" s="7">
        <f t="shared" si="2"/>
        <v>9.1399000000000011E-3</v>
      </c>
      <c r="X65" s="7" t="e">
        <f t="shared" si="5"/>
        <v>#DIV/0!</v>
      </c>
      <c r="Y65" s="9">
        <f t="shared" si="6"/>
        <v>9.1399000000000016E-4</v>
      </c>
      <c r="AA65" s="14" t="e">
        <f t="shared" si="14"/>
        <v>#DIV/0!</v>
      </c>
      <c r="AB65" s="15" t="e">
        <f t="shared" si="7"/>
        <v>#DIV/0!</v>
      </c>
      <c r="AC65" s="15" t="e">
        <f t="shared" si="8"/>
        <v>#DIV/0!</v>
      </c>
      <c r="AD65" s="18" t="e">
        <f t="shared" si="9"/>
        <v>#DIV/0!</v>
      </c>
      <c r="AF65" s="27">
        <v>1</v>
      </c>
      <c r="AH65" s="6">
        <v>65</v>
      </c>
      <c r="AI65" s="7">
        <f t="shared" si="3"/>
        <v>5.0049000000000005E-3</v>
      </c>
      <c r="AJ65" s="7" t="e">
        <f t="shared" si="10"/>
        <v>#DIV/0!</v>
      </c>
      <c r="AK65" s="9">
        <f t="shared" si="11"/>
        <v>5.0049000000000003E-4</v>
      </c>
      <c r="AM65" s="14" t="e">
        <f t="shared" si="0"/>
        <v>#DIV/0!</v>
      </c>
      <c r="AN65" s="15" t="e">
        <f t="shared" si="4"/>
        <v>#DIV/0!</v>
      </c>
      <c r="AO65" s="15" t="e">
        <f t="shared" si="12"/>
        <v>#DIV/0!</v>
      </c>
      <c r="AP65" s="18" t="e">
        <f t="shared" si="13"/>
        <v>#DIV/0!</v>
      </c>
      <c r="AR65" s="27">
        <v>1</v>
      </c>
    </row>
    <row r="66" spans="1:44">
      <c r="A66" s="48">
        <v>66</v>
      </c>
      <c r="B66" s="49">
        <v>30.331800000000001</v>
      </c>
      <c r="C66" s="49">
        <v>19.489799999999999</v>
      </c>
      <c r="D66" s="82">
        <v>37.8538</v>
      </c>
      <c r="E66" s="82">
        <v>26.026499999999999</v>
      </c>
      <c r="F66" s="49">
        <v>20.298400000000001</v>
      </c>
      <c r="G66" s="49">
        <v>11.3864</v>
      </c>
      <c r="H66" s="50">
        <v>25.625</v>
      </c>
      <c r="I66" s="50">
        <v>15.6936</v>
      </c>
      <c r="L66" s="83">
        <v>66</v>
      </c>
      <c r="M66" s="84">
        <f t="shared" si="1"/>
        <v>1.0149200000000001E-2</v>
      </c>
      <c r="N66" s="84">
        <f t="shared" si="1"/>
        <v>5.6931999999999998E-3</v>
      </c>
      <c r="P66" s="83">
        <v>66</v>
      </c>
      <c r="Q66" s="211" t="e">
        <f>อัตราการหมุนพนง.Instruction!$B$85</f>
        <v>#DIV/0!</v>
      </c>
      <c r="V66" s="6">
        <v>66</v>
      </c>
      <c r="W66" s="7">
        <f t="shared" si="2"/>
        <v>1.0149200000000001E-2</v>
      </c>
      <c r="X66" s="7" t="e">
        <f t="shared" si="5"/>
        <v>#DIV/0!</v>
      </c>
      <c r="Y66" s="9">
        <f t="shared" si="6"/>
        <v>1.0149200000000001E-3</v>
      </c>
      <c r="AA66" s="14" t="e">
        <f t="shared" si="14"/>
        <v>#DIV/0!</v>
      </c>
      <c r="AB66" s="15" t="e">
        <f t="shared" si="7"/>
        <v>#DIV/0!</v>
      </c>
      <c r="AC66" s="15" t="e">
        <f t="shared" si="8"/>
        <v>#DIV/0!</v>
      </c>
      <c r="AD66" s="18" t="e">
        <f t="shared" si="9"/>
        <v>#DIV/0!</v>
      </c>
      <c r="AF66" s="27">
        <v>1</v>
      </c>
      <c r="AH66" s="6">
        <v>66</v>
      </c>
      <c r="AI66" s="7">
        <f t="shared" si="3"/>
        <v>5.6931999999999998E-3</v>
      </c>
      <c r="AJ66" s="7" t="e">
        <f t="shared" si="10"/>
        <v>#DIV/0!</v>
      </c>
      <c r="AK66" s="9">
        <f t="shared" si="11"/>
        <v>5.6932E-4</v>
      </c>
      <c r="AM66" s="14" t="e">
        <f t="shared" si="0"/>
        <v>#DIV/0!</v>
      </c>
      <c r="AN66" s="15" t="e">
        <f t="shared" si="4"/>
        <v>#DIV/0!</v>
      </c>
      <c r="AO66" s="15" t="e">
        <f t="shared" si="12"/>
        <v>#DIV/0!</v>
      </c>
      <c r="AP66" s="18" t="e">
        <f t="shared" si="13"/>
        <v>#DIV/0!</v>
      </c>
      <c r="AR66" s="27">
        <v>1</v>
      </c>
    </row>
    <row r="67" spans="1:44">
      <c r="A67" s="48">
        <v>67</v>
      </c>
      <c r="B67" s="49">
        <v>33.262099999999997</v>
      </c>
      <c r="C67" s="49">
        <v>21.881699999999999</v>
      </c>
      <c r="D67" s="82">
        <v>41.434600000000003</v>
      </c>
      <c r="E67" s="82">
        <v>28.904199999999999</v>
      </c>
      <c r="F67" s="49">
        <v>22.579699999999999</v>
      </c>
      <c r="G67" s="49">
        <v>13.0107</v>
      </c>
      <c r="H67" s="50">
        <v>27.702999999999999</v>
      </c>
      <c r="I67" s="50">
        <v>17.531199999999998</v>
      </c>
      <c r="L67" s="83">
        <v>67</v>
      </c>
      <c r="M67" s="84">
        <f t="shared" si="1"/>
        <v>1.1289849999999999E-2</v>
      </c>
      <c r="N67" s="84">
        <f t="shared" si="1"/>
        <v>6.50535E-3</v>
      </c>
      <c r="P67" s="83">
        <v>67</v>
      </c>
      <c r="Q67" s="211" t="e">
        <f>อัตราการหมุนพนง.Instruction!$B$85</f>
        <v>#DIV/0!</v>
      </c>
      <c r="V67" s="6">
        <v>67</v>
      </c>
      <c r="W67" s="7">
        <f t="shared" si="2"/>
        <v>1.1289849999999999E-2</v>
      </c>
      <c r="X67" s="7" t="e">
        <f t="shared" si="5"/>
        <v>#DIV/0!</v>
      </c>
      <c r="Y67" s="9">
        <f t="shared" si="6"/>
        <v>1.1289849999999999E-3</v>
      </c>
      <c r="AA67" s="14" t="e">
        <f t="shared" si="14"/>
        <v>#DIV/0!</v>
      </c>
      <c r="AB67" s="15" t="e">
        <f t="shared" si="7"/>
        <v>#DIV/0!</v>
      </c>
      <c r="AC67" s="15" t="e">
        <f t="shared" si="8"/>
        <v>#DIV/0!</v>
      </c>
      <c r="AD67" s="18" t="e">
        <f t="shared" si="9"/>
        <v>#DIV/0!</v>
      </c>
      <c r="AF67" s="27">
        <v>1</v>
      </c>
      <c r="AH67" s="6">
        <v>67</v>
      </c>
      <c r="AI67" s="7">
        <f t="shared" si="3"/>
        <v>6.50535E-3</v>
      </c>
      <c r="AJ67" s="7" t="e">
        <f t="shared" si="10"/>
        <v>#DIV/0!</v>
      </c>
      <c r="AK67" s="9">
        <f t="shared" si="11"/>
        <v>6.5053500000000005E-4</v>
      </c>
      <c r="AM67" s="14" t="e">
        <f t="shared" si="0"/>
        <v>#DIV/0!</v>
      </c>
      <c r="AN67" s="15" t="e">
        <f t="shared" si="4"/>
        <v>#DIV/0!</v>
      </c>
      <c r="AO67" s="15" t="e">
        <f t="shared" si="12"/>
        <v>#DIV/0!</v>
      </c>
      <c r="AP67" s="18" t="e">
        <f t="shared" si="13"/>
        <v>#DIV/0!</v>
      </c>
      <c r="AR67" s="27">
        <v>1</v>
      </c>
    </row>
    <row r="68" spans="1:44">
      <c r="A68" s="48">
        <v>68</v>
      </c>
      <c r="B68" s="49">
        <v>36.3553</v>
      </c>
      <c r="C68" s="49">
        <v>24.534600000000001</v>
      </c>
      <c r="D68" s="82">
        <v>45.047499999999999</v>
      </c>
      <c r="E68" s="82">
        <v>31.9283</v>
      </c>
      <c r="F68" s="49">
        <v>25.1631</v>
      </c>
      <c r="G68" s="49">
        <v>14.9239</v>
      </c>
      <c r="H68" s="50">
        <v>29.841100000000001</v>
      </c>
      <c r="I68" s="50">
        <v>19.544</v>
      </c>
      <c r="L68" s="83">
        <v>68</v>
      </c>
      <c r="M68" s="84">
        <f t="shared" si="1"/>
        <v>1.258155E-2</v>
      </c>
      <c r="N68" s="84">
        <f t="shared" si="1"/>
        <v>7.4619500000000002E-3</v>
      </c>
      <c r="P68" s="83">
        <v>68</v>
      </c>
      <c r="Q68" s="211" t="e">
        <f>อัตราการหมุนพนง.Instruction!$B$85</f>
        <v>#DIV/0!</v>
      </c>
      <c r="V68" s="6">
        <v>68</v>
      </c>
      <c r="W68" s="7">
        <f t="shared" si="2"/>
        <v>1.258155E-2</v>
      </c>
      <c r="X68" s="7" t="e">
        <f t="shared" si="5"/>
        <v>#DIV/0!</v>
      </c>
      <c r="Y68" s="9">
        <f t="shared" si="6"/>
        <v>1.2581550000000002E-3</v>
      </c>
      <c r="AA68" s="14" t="e">
        <f t="shared" si="14"/>
        <v>#DIV/0!</v>
      </c>
      <c r="AB68" s="15" t="e">
        <f t="shared" si="7"/>
        <v>#DIV/0!</v>
      </c>
      <c r="AC68" s="15" t="e">
        <f t="shared" si="8"/>
        <v>#DIV/0!</v>
      </c>
      <c r="AD68" s="18" t="e">
        <f t="shared" si="9"/>
        <v>#DIV/0!</v>
      </c>
      <c r="AF68" s="27">
        <v>1</v>
      </c>
      <c r="AH68" s="6">
        <v>68</v>
      </c>
      <c r="AI68" s="7">
        <f t="shared" si="3"/>
        <v>7.4619500000000002E-3</v>
      </c>
      <c r="AJ68" s="7" t="e">
        <f t="shared" si="10"/>
        <v>#DIV/0!</v>
      </c>
      <c r="AK68" s="9">
        <f t="shared" si="11"/>
        <v>7.4619500000000006E-4</v>
      </c>
      <c r="AM68" s="14" t="e">
        <f t="shared" si="0"/>
        <v>#DIV/0!</v>
      </c>
      <c r="AN68" s="15" t="e">
        <f t="shared" si="4"/>
        <v>#DIV/0!</v>
      </c>
      <c r="AO68" s="15" t="e">
        <f t="shared" si="12"/>
        <v>#DIV/0!</v>
      </c>
      <c r="AP68" s="18" t="e">
        <f t="shared" si="13"/>
        <v>#DIV/0!</v>
      </c>
      <c r="AR68" s="27">
        <v>1</v>
      </c>
    </row>
    <row r="69" spans="1:44">
      <c r="A69" s="48">
        <v>69</v>
      </c>
      <c r="B69" s="49">
        <v>39.631100000000004</v>
      </c>
      <c r="C69" s="49">
        <v>27.439399999999999</v>
      </c>
      <c r="D69" s="82">
        <v>48.933399999999999</v>
      </c>
      <c r="E69" s="82">
        <v>34.851500000000001</v>
      </c>
      <c r="F69" s="49">
        <v>28.0915</v>
      </c>
      <c r="G69" s="49">
        <v>17.166</v>
      </c>
      <c r="H69" s="50">
        <v>32.023800000000001</v>
      </c>
      <c r="I69" s="50">
        <v>21.7425</v>
      </c>
      <c r="L69" s="83">
        <v>69</v>
      </c>
      <c r="M69" s="84">
        <f t="shared" si="1"/>
        <v>1.4045749999999999E-2</v>
      </c>
      <c r="N69" s="84">
        <f t="shared" si="1"/>
        <v>8.5830000000000004E-3</v>
      </c>
      <c r="P69" s="83">
        <v>69</v>
      </c>
      <c r="Q69" s="211" t="e">
        <f>อัตราการหมุนพนง.Instruction!$B$85</f>
        <v>#DIV/0!</v>
      </c>
      <c r="V69" s="6">
        <v>69</v>
      </c>
      <c r="W69" s="7">
        <f t="shared" si="2"/>
        <v>1.4045749999999999E-2</v>
      </c>
      <c r="X69" s="7" t="e">
        <f t="shared" si="5"/>
        <v>#DIV/0!</v>
      </c>
      <c r="Y69" s="9">
        <f t="shared" si="6"/>
        <v>1.4045749999999999E-3</v>
      </c>
      <c r="AA69" s="14" t="e">
        <f t="shared" si="14"/>
        <v>#DIV/0!</v>
      </c>
      <c r="AB69" s="15" t="e">
        <f t="shared" si="7"/>
        <v>#DIV/0!</v>
      </c>
      <c r="AC69" s="15" t="e">
        <f t="shared" si="8"/>
        <v>#DIV/0!</v>
      </c>
      <c r="AD69" s="18" t="e">
        <f t="shared" si="9"/>
        <v>#DIV/0!</v>
      </c>
      <c r="AF69" s="27">
        <v>1</v>
      </c>
      <c r="AH69" s="6">
        <v>69</v>
      </c>
      <c r="AI69" s="7">
        <f t="shared" si="3"/>
        <v>8.5830000000000004E-3</v>
      </c>
      <c r="AJ69" s="7" t="e">
        <f t="shared" si="10"/>
        <v>#DIV/0!</v>
      </c>
      <c r="AK69" s="9">
        <f t="shared" si="11"/>
        <v>8.583000000000001E-4</v>
      </c>
      <c r="AM69" s="14" t="e">
        <f t="shared" si="0"/>
        <v>#DIV/0!</v>
      </c>
      <c r="AN69" s="15" t="e">
        <f t="shared" si="4"/>
        <v>#DIV/0!</v>
      </c>
      <c r="AO69" s="15" t="e">
        <f t="shared" si="12"/>
        <v>#DIV/0!</v>
      </c>
      <c r="AP69" s="18" t="e">
        <f t="shared" si="13"/>
        <v>#DIV/0!</v>
      </c>
      <c r="AR69" s="27">
        <v>1</v>
      </c>
    </row>
    <row r="70" spans="1:44">
      <c r="A70" s="48">
        <v>70</v>
      </c>
      <c r="B70" s="49">
        <v>43.131999999999998</v>
      </c>
      <c r="C70" s="49">
        <v>30.5717</v>
      </c>
      <c r="D70" s="82">
        <v>53.666800000000002</v>
      </c>
      <c r="E70" s="82">
        <v>38.326000000000001</v>
      </c>
      <c r="F70" s="49">
        <v>31.408899999999999</v>
      </c>
      <c r="G70" s="49">
        <v>19.773</v>
      </c>
      <c r="H70" s="50">
        <v>38.661200000000001</v>
      </c>
      <c r="I70" s="50">
        <v>25.1374</v>
      </c>
      <c r="L70" s="83">
        <v>70</v>
      </c>
      <c r="M70" s="84">
        <f t="shared" si="1"/>
        <v>1.5704449999999998E-2</v>
      </c>
      <c r="N70" s="84">
        <f t="shared" si="1"/>
        <v>9.8864999999999995E-3</v>
      </c>
      <c r="P70" s="83">
        <v>70</v>
      </c>
      <c r="Q70" s="211" t="e">
        <f>อัตราการหมุนพนง.Instruction!$B$85</f>
        <v>#DIV/0!</v>
      </c>
      <c r="V70" s="6">
        <v>70</v>
      </c>
      <c r="W70" s="7">
        <f t="shared" si="2"/>
        <v>1.5704449999999998E-2</v>
      </c>
      <c r="X70" s="7" t="e">
        <f t="shared" si="5"/>
        <v>#DIV/0!</v>
      </c>
      <c r="Y70" s="9">
        <f t="shared" si="6"/>
        <v>1.570445E-3</v>
      </c>
      <c r="AA70" s="14" t="e">
        <f t="shared" si="14"/>
        <v>#DIV/0!</v>
      </c>
      <c r="AB70" s="15" t="e">
        <f t="shared" si="7"/>
        <v>#DIV/0!</v>
      </c>
      <c r="AC70" s="15" t="e">
        <f t="shared" si="8"/>
        <v>#DIV/0!</v>
      </c>
      <c r="AD70" s="18" t="e">
        <f t="shared" si="9"/>
        <v>#DIV/0!</v>
      </c>
      <c r="AF70" s="27">
        <v>1</v>
      </c>
      <c r="AH70" s="6">
        <v>70</v>
      </c>
      <c r="AI70" s="7">
        <f t="shared" si="3"/>
        <v>9.8864999999999995E-3</v>
      </c>
      <c r="AJ70" s="7" t="e">
        <f t="shared" si="10"/>
        <v>#DIV/0!</v>
      </c>
      <c r="AK70" s="9">
        <f t="shared" si="11"/>
        <v>9.8864999999999999E-4</v>
      </c>
      <c r="AM70" s="14" t="e">
        <f t="shared" si="0"/>
        <v>#DIV/0!</v>
      </c>
      <c r="AN70" s="15" t="e">
        <f t="shared" si="4"/>
        <v>#DIV/0!</v>
      </c>
      <c r="AO70" s="15" t="e">
        <f t="shared" si="12"/>
        <v>#DIV/0!</v>
      </c>
      <c r="AP70" s="18" t="e">
        <f t="shared" si="13"/>
        <v>#DIV/0!</v>
      </c>
      <c r="AR70" s="27">
        <v>1</v>
      </c>
    </row>
    <row r="71" spans="1:44">
      <c r="A71" s="48">
        <v>71</v>
      </c>
      <c r="B71" s="49">
        <v>46.921500000000002</v>
      </c>
      <c r="C71" s="49">
        <v>33.894300000000001</v>
      </c>
      <c r="D71" s="82">
        <v>59.293399999999998</v>
      </c>
      <c r="E71" s="82">
        <v>42.283499999999997</v>
      </c>
      <c r="F71" s="49">
        <v>35.155700000000003</v>
      </c>
      <c r="G71" s="49">
        <v>22.774000000000001</v>
      </c>
      <c r="H71" s="50">
        <v>42.942700000000002</v>
      </c>
      <c r="I71" s="50">
        <v>28.765799999999999</v>
      </c>
      <c r="L71" s="83">
        <v>71</v>
      </c>
      <c r="M71" s="84">
        <f t="shared" si="1"/>
        <v>1.7577850000000003E-2</v>
      </c>
      <c r="N71" s="84">
        <f t="shared" si="1"/>
        <v>1.1387000000000001E-2</v>
      </c>
      <c r="P71" s="83">
        <v>71</v>
      </c>
      <c r="Q71" s="211" t="e">
        <f>อัตราการหมุนพนง.Instruction!$B$85</f>
        <v>#DIV/0!</v>
      </c>
      <c r="V71" s="6">
        <v>71</v>
      </c>
      <c r="W71" s="7">
        <f t="shared" si="2"/>
        <v>1.7577850000000003E-2</v>
      </c>
      <c r="X71" s="7" t="e">
        <f t="shared" si="5"/>
        <v>#DIV/0!</v>
      </c>
      <c r="Y71" s="9">
        <f t="shared" si="6"/>
        <v>1.7577850000000004E-3</v>
      </c>
      <c r="AA71" s="14" t="e">
        <f t="shared" si="14"/>
        <v>#DIV/0!</v>
      </c>
      <c r="AB71" s="15" t="e">
        <f t="shared" si="7"/>
        <v>#DIV/0!</v>
      </c>
      <c r="AC71" s="15" t="e">
        <f t="shared" si="8"/>
        <v>#DIV/0!</v>
      </c>
      <c r="AD71" s="18" t="e">
        <f t="shared" si="9"/>
        <v>#DIV/0!</v>
      </c>
      <c r="AF71" s="27">
        <v>1</v>
      </c>
      <c r="AH71" s="6">
        <v>71</v>
      </c>
      <c r="AI71" s="7">
        <f t="shared" si="3"/>
        <v>1.1387000000000001E-2</v>
      </c>
      <c r="AJ71" s="7" t="e">
        <f t="shared" si="10"/>
        <v>#DIV/0!</v>
      </c>
      <c r="AK71" s="9">
        <f t="shared" si="11"/>
        <v>1.1387000000000001E-3</v>
      </c>
      <c r="AM71" s="14" t="e">
        <f t="shared" si="0"/>
        <v>#DIV/0!</v>
      </c>
      <c r="AN71" s="15" t="e">
        <f t="shared" si="4"/>
        <v>#DIV/0!</v>
      </c>
      <c r="AO71" s="15" t="e">
        <f t="shared" si="12"/>
        <v>#DIV/0!</v>
      </c>
      <c r="AP71" s="18" t="e">
        <f t="shared" si="13"/>
        <v>#DIV/0!</v>
      </c>
      <c r="AR71" s="27">
        <v>1</v>
      </c>
    </row>
    <row r="72" spans="1:44">
      <c r="A72" s="48">
        <v>72</v>
      </c>
      <c r="B72" s="49">
        <v>51.079000000000001</v>
      </c>
      <c r="C72" s="49">
        <v>37.360799999999998</v>
      </c>
      <c r="D72" s="82">
        <v>65.4559</v>
      </c>
      <c r="E72" s="82">
        <v>47.146999999999998</v>
      </c>
      <c r="F72" s="49">
        <v>39.365000000000002</v>
      </c>
      <c r="G72" s="49">
        <v>26.188800000000001</v>
      </c>
      <c r="H72" s="50">
        <v>47.714300000000001</v>
      </c>
      <c r="I72" s="50">
        <v>32.8643</v>
      </c>
      <c r="L72" s="83">
        <v>72</v>
      </c>
      <c r="M72" s="84">
        <f t="shared" si="1"/>
        <v>1.9682500000000002E-2</v>
      </c>
      <c r="N72" s="84">
        <f t="shared" si="1"/>
        <v>1.3094400000000001E-2</v>
      </c>
      <c r="P72" s="83">
        <v>72</v>
      </c>
      <c r="Q72" s="211" t="e">
        <f>อัตราการหมุนพนง.Instruction!$B$85</f>
        <v>#DIV/0!</v>
      </c>
      <c r="V72" s="6">
        <v>72</v>
      </c>
      <c r="W72" s="7">
        <f t="shared" si="2"/>
        <v>1.9682500000000002E-2</v>
      </c>
      <c r="X72" s="7" t="e">
        <f t="shared" si="5"/>
        <v>#DIV/0!</v>
      </c>
      <c r="Y72" s="9">
        <f t="shared" si="6"/>
        <v>1.9682500000000004E-3</v>
      </c>
      <c r="AA72" s="14" t="e">
        <f t="shared" si="14"/>
        <v>#DIV/0!</v>
      </c>
      <c r="AB72" s="15" t="e">
        <f t="shared" si="7"/>
        <v>#DIV/0!</v>
      </c>
      <c r="AC72" s="15" t="e">
        <f t="shared" si="8"/>
        <v>#DIV/0!</v>
      </c>
      <c r="AD72" s="18" t="e">
        <f t="shared" si="9"/>
        <v>#DIV/0!</v>
      </c>
      <c r="AF72" s="27">
        <v>1</v>
      </c>
      <c r="AH72" s="6">
        <v>72</v>
      </c>
      <c r="AI72" s="7">
        <f t="shared" si="3"/>
        <v>1.3094400000000001E-2</v>
      </c>
      <c r="AJ72" s="7" t="e">
        <f t="shared" si="10"/>
        <v>#DIV/0!</v>
      </c>
      <c r="AK72" s="9">
        <f t="shared" si="11"/>
        <v>1.3094400000000003E-3</v>
      </c>
      <c r="AM72" s="14" t="e">
        <f t="shared" si="0"/>
        <v>#DIV/0!</v>
      </c>
      <c r="AN72" s="15" t="e">
        <f t="shared" si="4"/>
        <v>#DIV/0!</v>
      </c>
      <c r="AO72" s="15" t="e">
        <f t="shared" si="12"/>
        <v>#DIV/0!</v>
      </c>
      <c r="AP72" s="18" t="e">
        <f t="shared" si="13"/>
        <v>#DIV/0!</v>
      </c>
      <c r="AR72" s="27">
        <v>1</v>
      </c>
    </row>
    <row r="73" spans="1:44">
      <c r="A73" s="48">
        <v>73</v>
      </c>
      <c r="B73" s="49">
        <v>55.690300000000001</v>
      </c>
      <c r="C73" s="49">
        <v>40.9251</v>
      </c>
      <c r="D73" s="82">
        <v>71.423299999999998</v>
      </c>
      <c r="E73" s="82">
        <v>52.626300000000001</v>
      </c>
      <c r="F73" s="49">
        <v>44.058500000000002</v>
      </c>
      <c r="G73" s="49">
        <v>30.026700000000002</v>
      </c>
      <c r="H73" s="50">
        <v>52.989199999999997</v>
      </c>
      <c r="I73" s="50">
        <v>37.4343</v>
      </c>
      <c r="L73" s="83">
        <v>73</v>
      </c>
      <c r="M73" s="84">
        <f t="shared" si="1"/>
        <v>2.202925E-2</v>
      </c>
      <c r="N73" s="84">
        <f t="shared" si="1"/>
        <v>1.5013350000000002E-2</v>
      </c>
      <c r="P73" s="83">
        <v>73</v>
      </c>
      <c r="Q73" s="211" t="e">
        <f>อัตราการหมุนพนง.Instruction!$B$85</f>
        <v>#DIV/0!</v>
      </c>
      <c r="V73" s="6">
        <v>73</v>
      </c>
      <c r="W73" s="7">
        <f t="shared" si="2"/>
        <v>2.202925E-2</v>
      </c>
      <c r="X73" s="7" t="e">
        <f t="shared" si="5"/>
        <v>#DIV/0!</v>
      </c>
      <c r="Y73" s="9">
        <f t="shared" si="6"/>
        <v>2.2029250000000001E-3</v>
      </c>
      <c r="AA73" s="14" t="e">
        <f t="shared" si="14"/>
        <v>#DIV/0!</v>
      </c>
      <c r="AB73" s="15" t="e">
        <f t="shared" si="7"/>
        <v>#DIV/0!</v>
      </c>
      <c r="AC73" s="15" t="e">
        <f t="shared" si="8"/>
        <v>#DIV/0!</v>
      </c>
      <c r="AD73" s="18" t="e">
        <f t="shared" si="9"/>
        <v>#DIV/0!</v>
      </c>
      <c r="AF73" s="27">
        <v>1</v>
      </c>
      <c r="AH73" s="6">
        <v>73</v>
      </c>
      <c r="AI73" s="7">
        <f t="shared" si="3"/>
        <v>1.5013350000000002E-2</v>
      </c>
      <c r="AJ73" s="7" t="e">
        <f t="shared" si="10"/>
        <v>#DIV/0!</v>
      </c>
      <c r="AK73" s="9">
        <f t="shared" si="11"/>
        <v>1.5013350000000003E-3</v>
      </c>
      <c r="AM73" s="14" t="e">
        <f t="shared" si="0"/>
        <v>#DIV/0!</v>
      </c>
      <c r="AN73" s="15" t="e">
        <f t="shared" si="4"/>
        <v>#DIV/0!</v>
      </c>
      <c r="AO73" s="15" t="e">
        <f t="shared" si="12"/>
        <v>#DIV/0!</v>
      </c>
      <c r="AP73" s="18" t="e">
        <f t="shared" si="13"/>
        <v>#DIV/0!</v>
      </c>
      <c r="AR73" s="27">
        <v>1</v>
      </c>
    </row>
    <row r="74" spans="1:44">
      <c r="A74" s="48">
        <v>74</v>
      </c>
      <c r="B74" s="49">
        <v>60.834299999999999</v>
      </c>
      <c r="C74" s="49">
        <v>44.553400000000003</v>
      </c>
      <c r="D74" s="82">
        <v>77.660300000000007</v>
      </c>
      <c r="E74" s="82">
        <v>59.55</v>
      </c>
      <c r="F74" s="49">
        <v>49.245100000000001</v>
      </c>
      <c r="G74" s="49">
        <v>34.287799999999997</v>
      </c>
      <c r="H74" s="50">
        <v>58.764099999999999</v>
      </c>
      <c r="I74" s="50">
        <v>42.465499999999999</v>
      </c>
      <c r="L74" s="83">
        <v>74</v>
      </c>
      <c r="M74" s="84">
        <f t="shared" si="1"/>
        <v>2.462255E-2</v>
      </c>
      <c r="N74" s="84">
        <f t="shared" si="1"/>
        <v>1.71439E-2</v>
      </c>
      <c r="P74" s="83">
        <v>74</v>
      </c>
      <c r="Q74" s="211" t="e">
        <f>อัตราการหมุนพนง.Instruction!$B$85</f>
        <v>#DIV/0!</v>
      </c>
      <c r="V74" s="6">
        <v>74</v>
      </c>
      <c r="W74" s="7">
        <f t="shared" si="2"/>
        <v>2.462255E-2</v>
      </c>
      <c r="X74" s="7" t="e">
        <f t="shared" si="5"/>
        <v>#DIV/0!</v>
      </c>
      <c r="Y74" s="9">
        <f t="shared" si="6"/>
        <v>2.462255E-3</v>
      </c>
      <c r="AA74" s="14" t="e">
        <f t="shared" si="14"/>
        <v>#DIV/0!</v>
      </c>
      <c r="AB74" s="15" t="e">
        <f t="shared" si="7"/>
        <v>#DIV/0!</v>
      </c>
      <c r="AC74" s="15" t="e">
        <f t="shared" si="8"/>
        <v>#DIV/0!</v>
      </c>
      <c r="AD74" s="18" t="e">
        <f t="shared" si="9"/>
        <v>#DIV/0!</v>
      </c>
      <c r="AF74" s="27">
        <v>1</v>
      </c>
      <c r="AH74" s="6">
        <v>74</v>
      </c>
      <c r="AI74" s="7">
        <f t="shared" si="3"/>
        <v>1.71439E-2</v>
      </c>
      <c r="AJ74" s="7" t="e">
        <f t="shared" si="10"/>
        <v>#DIV/0!</v>
      </c>
      <c r="AK74" s="9">
        <f t="shared" si="11"/>
        <v>1.7143900000000001E-3</v>
      </c>
      <c r="AM74" s="14" t="e">
        <f>1-(AN74+AO74+AP74)</f>
        <v>#DIV/0!</v>
      </c>
      <c r="AN74" s="15" t="e">
        <f t="shared" si="4"/>
        <v>#DIV/0!</v>
      </c>
      <c r="AO74" s="15" t="e">
        <f t="shared" si="12"/>
        <v>#DIV/0!</v>
      </c>
      <c r="AP74" s="18" t="e">
        <f t="shared" si="13"/>
        <v>#DIV/0!</v>
      </c>
      <c r="AR74" s="27">
        <v>1</v>
      </c>
    </row>
    <row r="75" spans="1:44" ht="21.6" thickBot="1">
      <c r="A75" s="48">
        <v>75</v>
      </c>
      <c r="B75" s="49">
        <v>66.564099999999996</v>
      </c>
      <c r="C75" s="49">
        <v>48.237299999999998</v>
      </c>
      <c r="D75" s="82">
        <v>85.000299999999996</v>
      </c>
      <c r="E75" s="82">
        <v>68.314499999999995</v>
      </c>
      <c r="F75" s="49">
        <v>54.920099999999998</v>
      </c>
      <c r="G75" s="49">
        <v>38.9651</v>
      </c>
      <c r="H75" s="50">
        <v>65.019900000000007</v>
      </c>
      <c r="I75" s="50">
        <v>47.938800000000001</v>
      </c>
      <c r="L75" s="83">
        <v>75</v>
      </c>
      <c r="M75" s="84">
        <f>F75*$M$8/$N$8</f>
        <v>2.746005E-2</v>
      </c>
      <c r="N75" s="84">
        <f>G75*$M$8/$N$8</f>
        <v>1.9482550000000001E-2</v>
      </c>
      <c r="P75" s="83">
        <v>75</v>
      </c>
      <c r="Q75" s="211" t="e">
        <f>อัตราการหมุนพนง.Instruction!$B$85</f>
        <v>#DIV/0!</v>
      </c>
      <c r="V75" s="10">
        <v>75</v>
      </c>
      <c r="W75" s="7">
        <f>M75</f>
        <v>2.746005E-2</v>
      </c>
      <c r="X75" s="7" t="e">
        <f t="shared" si="5"/>
        <v>#DIV/0!</v>
      </c>
      <c r="Y75" s="9">
        <f t="shared" si="6"/>
        <v>2.7460050000000001E-3</v>
      </c>
      <c r="AA75" s="22" t="e">
        <f t="shared" si="14"/>
        <v>#DIV/0!</v>
      </c>
      <c r="AB75" s="23" t="e">
        <f t="shared" si="7"/>
        <v>#DIV/0!</v>
      </c>
      <c r="AC75" s="23" t="e">
        <f t="shared" si="8"/>
        <v>#DIV/0!</v>
      </c>
      <c r="AD75" s="24" t="e">
        <f t="shared" si="9"/>
        <v>#DIV/0!</v>
      </c>
      <c r="AF75" s="28">
        <v>1</v>
      </c>
      <c r="AH75" s="10">
        <v>75</v>
      </c>
      <c r="AI75" s="7">
        <f>N75</f>
        <v>1.9482550000000001E-2</v>
      </c>
      <c r="AJ75" s="7" t="e">
        <f t="shared" si="10"/>
        <v>#DIV/0!</v>
      </c>
      <c r="AK75" s="9">
        <f t="shared" si="11"/>
        <v>1.9482550000000003E-3</v>
      </c>
      <c r="AM75" s="22" t="e">
        <f>1-(AN75+AO75+AP75)</f>
        <v>#DIV/0!</v>
      </c>
      <c r="AN75" s="23" t="e">
        <f>+AI75*(1-0.5*AJ75)*(1-0.5*AK75)</f>
        <v>#DIV/0!</v>
      </c>
      <c r="AO75" s="23" t="e">
        <f t="shared" si="12"/>
        <v>#DIV/0!</v>
      </c>
      <c r="AP75" s="24" t="e">
        <f t="shared" si="13"/>
        <v>#DIV/0!</v>
      </c>
      <c r="AR75" s="28">
        <v>1</v>
      </c>
    </row>
    <row r="76" spans="1:44" ht="21.6" thickTop="1">
      <c r="A76" s="48">
        <v>76</v>
      </c>
      <c r="B76" s="49">
        <v>72.888499999999993</v>
      </c>
      <c r="C76" s="49">
        <v>52.007399999999997</v>
      </c>
      <c r="D76" s="82">
        <v>93.977099999999993</v>
      </c>
      <c r="E76" s="82">
        <v>78.501400000000004</v>
      </c>
      <c r="F76" s="49">
        <v>61.067999999999998</v>
      </c>
      <c r="G76" s="49">
        <v>44.049900000000001</v>
      </c>
      <c r="H76" s="50">
        <v>71.724400000000003</v>
      </c>
      <c r="I76" s="50">
        <v>53.833399999999997</v>
      </c>
    </row>
    <row r="77" spans="1:44">
      <c r="A77" s="48">
        <v>77</v>
      </c>
      <c r="B77" s="49">
        <v>79.748500000000007</v>
      </c>
      <c r="C77" s="49">
        <v>55.944800000000001</v>
      </c>
      <c r="D77" s="82">
        <v>104.1888</v>
      </c>
      <c r="E77" s="82">
        <v>89.155299999999997</v>
      </c>
      <c r="F77" s="49">
        <v>67.665499999999994</v>
      </c>
      <c r="G77" s="49">
        <v>49.5364</v>
      </c>
      <c r="H77" s="50">
        <v>78.837100000000007</v>
      </c>
      <c r="I77" s="50">
        <v>60.132199999999997</v>
      </c>
    </row>
    <row r="78" spans="1:44">
      <c r="A78" s="48">
        <v>78</v>
      </c>
      <c r="B78" s="49">
        <v>87.002799999999993</v>
      </c>
      <c r="C78" s="49">
        <v>60.183700000000002</v>
      </c>
      <c r="D78" s="82">
        <v>114.9819</v>
      </c>
      <c r="E78" s="82">
        <v>99.651200000000003</v>
      </c>
      <c r="F78" s="49">
        <v>74.685699999999997</v>
      </c>
      <c r="G78" s="49">
        <v>55.427100000000003</v>
      </c>
      <c r="H78" s="50">
        <v>86.314300000000003</v>
      </c>
      <c r="I78" s="50">
        <v>66.828500000000005</v>
      </c>
    </row>
    <row r="79" spans="1:44">
      <c r="A79" s="48">
        <v>79</v>
      </c>
      <c r="B79" s="49">
        <v>94.435900000000004</v>
      </c>
      <c r="C79" s="49">
        <v>64.903400000000005</v>
      </c>
      <c r="D79" s="82">
        <v>125.5835</v>
      </c>
      <c r="E79" s="82">
        <v>109.6087</v>
      </c>
      <c r="F79" s="49">
        <v>82.101399999999998</v>
      </c>
      <c r="G79" s="49">
        <v>61.735999999999997</v>
      </c>
      <c r="H79" s="50">
        <v>94.112899999999996</v>
      </c>
      <c r="I79" s="50">
        <v>73.928799999999995</v>
      </c>
    </row>
    <row r="80" spans="1:44">
      <c r="A80" s="48">
        <v>80</v>
      </c>
      <c r="B80" s="49">
        <v>101.8052</v>
      </c>
      <c r="C80" s="49">
        <v>70.315700000000007</v>
      </c>
      <c r="D80" s="82">
        <v>135.96680000000001</v>
      </c>
      <c r="E80" s="82">
        <v>119.33199999999999</v>
      </c>
      <c r="F80" s="49">
        <v>89.889300000000006</v>
      </c>
      <c r="G80" s="49">
        <v>68.489400000000003</v>
      </c>
      <c r="H80" s="50">
        <v>102.1952</v>
      </c>
      <c r="I80" s="50">
        <v>81.454499999999996</v>
      </c>
    </row>
    <row r="81" spans="1:9">
      <c r="A81" s="48">
        <v>81</v>
      </c>
      <c r="B81" s="49">
        <v>108.9104</v>
      </c>
      <c r="C81" s="49">
        <v>76.644300000000001</v>
      </c>
      <c r="D81" s="82">
        <v>146.14500000000001</v>
      </c>
      <c r="E81" s="82">
        <v>128.10579999999999</v>
      </c>
      <c r="F81" s="49">
        <v>98.034499999999994</v>
      </c>
      <c r="G81" s="49">
        <v>75.726500000000001</v>
      </c>
      <c r="H81" s="50">
        <v>110.5339</v>
      </c>
      <c r="I81" s="50">
        <v>89.440600000000003</v>
      </c>
    </row>
    <row r="82" spans="1:9">
      <c r="A82" s="48">
        <v>82</v>
      </c>
      <c r="B82" s="49">
        <v>115.6808</v>
      </c>
      <c r="C82" s="49">
        <v>84.101100000000002</v>
      </c>
      <c r="D82" s="82">
        <v>155.8305</v>
      </c>
      <c r="E82" s="82">
        <v>137.1491</v>
      </c>
      <c r="F82" s="49">
        <v>106.5369</v>
      </c>
      <c r="G82" s="49">
        <v>83.497399999999999</v>
      </c>
      <c r="H82" s="50">
        <v>119.1189</v>
      </c>
      <c r="I82" s="50">
        <v>97.934200000000004</v>
      </c>
    </row>
    <row r="83" spans="1:9">
      <c r="A83" s="48">
        <v>83</v>
      </c>
      <c r="B83" s="49">
        <v>122.24760000000001</v>
      </c>
      <c r="C83" s="49">
        <v>92.866600000000005</v>
      </c>
      <c r="D83" s="82">
        <v>164.6388</v>
      </c>
      <c r="E83" s="82">
        <v>145.7236</v>
      </c>
      <c r="F83" s="49">
        <v>115.4175</v>
      </c>
      <c r="G83" s="49">
        <v>91.861900000000006</v>
      </c>
      <c r="H83" s="50">
        <v>127.96339999999999</v>
      </c>
      <c r="I83" s="50">
        <v>106.99160000000001</v>
      </c>
    </row>
    <row r="84" spans="1:9">
      <c r="A84" s="48">
        <v>84</v>
      </c>
      <c r="B84" s="49">
        <v>128.97819999999999</v>
      </c>
      <c r="C84" s="49">
        <v>103.0712</v>
      </c>
      <c r="D84" s="82">
        <v>173.1651</v>
      </c>
      <c r="E84" s="82">
        <v>153.53210000000001</v>
      </c>
      <c r="F84" s="49">
        <v>124.72110000000001</v>
      </c>
      <c r="G84" s="49">
        <v>100.88720000000001</v>
      </c>
      <c r="H84" s="50">
        <v>137.10589999999999</v>
      </c>
      <c r="I84" s="50">
        <v>116.676</v>
      </c>
    </row>
    <row r="85" spans="1:9">
      <c r="A85" s="48">
        <v>85</v>
      </c>
      <c r="B85" s="49">
        <v>136.44450000000001</v>
      </c>
      <c r="C85" s="49">
        <v>114.78440000000001</v>
      </c>
      <c r="D85" s="82">
        <v>182.48589999999999</v>
      </c>
      <c r="E85" s="82">
        <v>163.85650000000001</v>
      </c>
      <c r="F85" s="49">
        <v>134.51419999999999</v>
      </c>
      <c r="G85" s="49">
        <v>110.6464</v>
      </c>
      <c r="H85" s="50">
        <v>146.607</v>
      </c>
      <c r="I85" s="50">
        <v>127.0553</v>
      </c>
    </row>
    <row r="86" spans="1:9">
      <c r="A86" s="48">
        <v>86</v>
      </c>
      <c r="B86" s="49">
        <v>145.32759999999999</v>
      </c>
      <c r="C86" s="49">
        <v>128.00649999999999</v>
      </c>
      <c r="D86" s="82">
        <v>193.60980000000001</v>
      </c>
      <c r="E86" s="82">
        <v>178.01929999999999</v>
      </c>
      <c r="F86" s="49">
        <v>144.87909999999999</v>
      </c>
      <c r="G86" s="49">
        <v>121.2165</v>
      </c>
      <c r="H86" s="50">
        <v>156.5419</v>
      </c>
      <c r="I86" s="50">
        <v>138.19900000000001</v>
      </c>
    </row>
    <row r="87" spans="1:9">
      <c r="A87" s="48">
        <v>87</v>
      </c>
      <c r="B87" s="49">
        <v>156.2715</v>
      </c>
      <c r="C87" s="49">
        <v>142.6601</v>
      </c>
      <c r="D87" s="82">
        <v>206.2526</v>
      </c>
      <c r="E87" s="82">
        <v>193.90969999999999</v>
      </c>
      <c r="F87" s="49">
        <v>155.9076</v>
      </c>
      <c r="G87" s="49">
        <v>132.67599999999999</v>
      </c>
      <c r="H87" s="50">
        <v>166.99260000000001</v>
      </c>
      <c r="I87" s="50">
        <v>150.17590000000001</v>
      </c>
    </row>
    <row r="88" spans="1:9">
      <c r="A88" s="48">
        <v>88</v>
      </c>
      <c r="B88" s="49">
        <v>169.7406</v>
      </c>
      <c r="C88" s="49">
        <v>158.58580000000001</v>
      </c>
      <c r="D88" s="82">
        <v>219.96600000000001</v>
      </c>
      <c r="E88" s="82">
        <v>210.92930000000001</v>
      </c>
      <c r="F88" s="49">
        <v>170.36750000000001</v>
      </c>
      <c r="G88" s="49">
        <v>146.84710000000001</v>
      </c>
      <c r="H88" s="50">
        <v>180.8792</v>
      </c>
      <c r="I88" s="50">
        <v>165.0121</v>
      </c>
    </row>
    <row r="89" spans="1:9">
      <c r="A89" s="48">
        <v>89</v>
      </c>
      <c r="B89" s="49">
        <v>185.90190000000001</v>
      </c>
      <c r="C89" s="49">
        <v>175.55289999999999</v>
      </c>
      <c r="D89" s="82">
        <v>234.435</v>
      </c>
      <c r="E89" s="82">
        <v>228.4008</v>
      </c>
      <c r="F89" s="49">
        <v>186.16849999999999</v>
      </c>
      <c r="G89" s="49">
        <v>162.5318</v>
      </c>
      <c r="H89" s="50">
        <v>195.9051</v>
      </c>
      <c r="I89" s="50">
        <v>181.30420000000001</v>
      </c>
    </row>
    <row r="90" spans="1:9">
      <c r="A90" s="48">
        <v>90</v>
      </c>
      <c r="B90" s="49">
        <v>204.56780000000001</v>
      </c>
      <c r="C90" s="49">
        <v>193.00919999999999</v>
      </c>
      <c r="D90" s="82">
        <v>250.0154</v>
      </c>
      <c r="E90" s="82">
        <v>246.1378</v>
      </c>
      <c r="F90" s="49">
        <v>203.435</v>
      </c>
      <c r="G90" s="49">
        <v>179.89179999999999</v>
      </c>
      <c r="H90" s="50">
        <v>212.16239999999999</v>
      </c>
      <c r="I90" s="50">
        <v>199.1942</v>
      </c>
    </row>
    <row r="91" spans="1:9">
      <c r="A91" s="48">
        <v>91</v>
      </c>
      <c r="B91" s="49">
        <v>225.23240000000001</v>
      </c>
      <c r="C91" s="49">
        <v>210.40350000000001</v>
      </c>
      <c r="D91" s="82">
        <v>266.87049999999999</v>
      </c>
      <c r="E91" s="82">
        <v>264.1705</v>
      </c>
      <c r="F91" s="49">
        <v>222.303</v>
      </c>
      <c r="G91" s="49">
        <v>199.1061</v>
      </c>
      <c r="H91" s="50">
        <v>229.7501</v>
      </c>
      <c r="I91" s="50">
        <v>218.83750000000001</v>
      </c>
    </row>
    <row r="92" spans="1:9">
      <c r="A92" s="48">
        <v>92</v>
      </c>
      <c r="B92" s="49">
        <v>247.21299999999999</v>
      </c>
      <c r="C92" s="49">
        <v>227.4564</v>
      </c>
      <c r="D92" s="82">
        <v>284.84640000000002</v>
      </c>
      <c r="E92" s="82">
        <v>280.92840000000001</v>
      </c>
      <c r="F92" s="49">
        <v>242.92080000000001</v>
      </c>
      <c r="G92" s="49">
        <v>220.37260000000001</v>
      </c>
      <c r="H92" s="50">
        <v>248.77520000000001</v>
      </c>
      <c r="I92" s="50">
        <v>240.40450000000001</v>
      </c>
    </row>
    <row r="93" spans="1:9">
      <c r="A93" s="48">
        <v>93</v>
      </c>
      <c r="B93" s="49">
        <v>269.80149999999998</v>
      </c>
      <c r="C93" s="49">
        <v>244.42349999999999</v>
      </c>
      <c r="D93" s="82">
        <v>303.71539999999999</v>
      </c>
      <c r="E93" s="82">
        <v>297.02379999999999</v>
      </c>
      <c r="F93" s="49">
        <v>265.45089999999999</v>
      </c>
      <c r="G93" s="49">
        <v>243.91059999999999</v>
      </c>
      <c r="H93" s="50">
        <v>269.35300000000001</v>
      </c>
      <c r="I93" s="50">
        <v>264.08199999999999</v>
      </c>
    </row>
    <row r="94" spans="1:9">
      <c r="A94" s="48">
        <v>94</v>
      </c>
      <c r="B94" s="49">
        <v>292.39179999999999</v>
      </c>
      <c r="C94" s="49">
        <v>261.8236</v>
      </c>
      <c r="D94" s="82">
        <v>323.30950000000001</v>
      </c>
      <c r="E94" s="82">
        <v>313.17829999999998</v>
      </c>
      <c r="F94" s="49">
        <v>287.7722</v>
      </c>
      <c r="G94" s="49">
        <v>267.89280000000002</v>
      </c>
      <c r="H94" s="50">
        <v>289.29739999999998</v>
      </c>
      <c r="I94" s="50">
        <v>287.85079999999999</v>
      </c>
    </row>
    <row r="95" spans="1:9">
      <c r="A95" s="48">
        <v>95</v>
      </c>
      <c r="B95" s="49">
        <v>314.56779999999998</v>
      </c>
      <c r="C95" s="49">
        <v>280.76209999999998</v>
      </c>
      <c r="D95" s="82">
        <v>343.70159999999998</v>
      </c>
      <c r="E95" s="82">
        <v>328.82</v>
      </c>
      <c r="F95" s="49">
        <v>311.54379999999998</v>
      </c>
      <c r="G95" s="49">
        <v>293.73950000000002</v>
      </c>
      <c r="H95" s="50">
        <v>311.54379999999998</v>
      </c>
      <c r="I95" s="50">
        <v>313.21440000000001</v>
      </c>
    </row>
    <row r="96" spans="1:9">
      <c r="A96" s="48">
        <v>96</v>
      </c>
      <c r="B96" s="49">
        <v>336.15780000000001</v>
      </c>
      <c r="C96" s="49">
        <v>302.14609999999999</v>
      </c>
      <c r="D96" s="82">
        <v>365.05799999999999</v>
      </c>
      <c r="E96" s="82">
        <v>345.89769999999999</v>
      </c>
      <c r="F96" s="49">
        <v>336.77809999999999</v>
      </c>
      <c r="G96" s="49">
        <v>321.48669999999998</v>
      </c>
      <c r="H96" s="50">
        <v>336.77809999999999</v>
      </c>
      <c r="I96" s="50">
        <v>340.1651</v>
      </c>
    </row>
    <row r="97" spans="1:9">
      <c r="A97" s="48">
        <v>97</v>
      </c>
      <c r="B97" s="49">
        <v>357.22300000000001</v>
      </c>
      <c r="C97" s="49">
        <v>326.81169999999997</v>
      </c>
      <c r="D97" s="82">
        <v>387.19029999999998</v>
      </c>
      <c r="E97" s="82">
        <v>364.38690000000003</v>
      </c>
      <c r="F97" s="49">
        <v>363.46980000000002</v>
      </c>
      <c r="G97" s="49">
        <v>351.14409999999998</v>
      </c>
      <c r="H97" s="50">
        <v>363.46980000000002</v>
      </c>
      <c r="I97" s="50">
        <v>368.6662</v>
      </c>
    </row>
    <row r="98" spans="1:9">
      <c r="A98" s="48">
        <v>98</v>
      </c>
      <c r="B98" s="49">
        <v>377.99990000000003</v>
      </c>
      <c r="C98" s="49">
        <v>354.72059999999999</v>
      </c>
      <c r="D98" s="82">
        <v>409.85849999999999</v>
      </c>
      <c r="E98" s="82">
        <v>381.50290000000001</v>
      </c>
      <c r="F98" s="49">
        <v>391.59269999999998</v>
      </c>
      <c r="G98" s="49">
        <v>382.68920000000003</v>
      </c>
      <c r="H98" s="50">
        <v>391.59269999999998</v>
      </c>
      <c r="I98" s="50">
        <v>398.64729999999997</v>
      </c>
    </row>
    <row r="99" spans="1:9">
      <c r="A99" s="48">
        <v>99</v>
      </c>
      <c r="B99" s="49">
        <v>1000</v>
      </c>
      <c r="C99" s="49">
        <v>1000</v>
      </c>
      <c r="D99" s="82">
        <v>1000</v>
      </c>
      <c r="E99" s="82">
        <v>1000</v>
      </c>
      <c r="F99" s="49">
        <v>1000</v>
      </c>
      <c r="G99" s="49">
        <v>1000</v>
      </c>
      <c r="H99" s="50">
        <v>1000</v>
      </c>
      <c r="I99" s="50">
        <v>1000</v>
      </c>
    </row>
    <row r="100" spans="1:9">
      <c r="A100" s="51">
        <v>100</v>
      </c>
      <c r="B100" s="52"/>
      <c r="C100" s="52"/>
      <c r="D100" s="53"/>
      <c r="E100" s="53"/>
      <c r="F100" s="52"/>
      <c r="G100" s="52"/>
      <c r="H100" s="53"/>
      <c r="I100" s="53"/>
    </row>
    <row r="101" spans="1:9">
      <c r="A101" s="48">
        <v>101</v>
      </c>
    </row>
    <row r="102" spans="1:9">
      <c r="A102" s="48">
        <v>102</v>
      </c>
    </row>
    <row r="103" spans="1:9">
      <c r="A103" s="48">
        <v>103</v>
      </c>
    </row>
    <row r="104" spans="1:9">
      <c r="A104" s="48">
        <v>104</v>
      </c>
    </row>
    <row r="105" spans="1:9">
      <c r="A105" s="48">
        <v>105</v>
      </c>
    </row>
    <row r="106" spans="1:9">
      <c r="A106" s="48">
        <v>106</v>
      </c>
    </row>
    <row r="107" spans="1:9">
      <c r="A107" s="48">
        <v>107</v>
      </c>
    </row>
    <row r="108" spans="1:9">
      <c r="A108" s="48">
        <v>108</v>
      </c>
    </row>
    <row r="109" spans="1:9">
      <c r="A109" s="48">
        <v>109</v>
      </c>
    </row>
    <row r="110" spans="1:9">
      <c r="A110" s="51">
        <v>110</v>
      </c>
    </row>
  </sheetData>
  <mergeCells count="6">
    <mergeCell ref="A1:I1"/>
    <mergeCell ref="A2:A3"/>
    <mergeCell ref="B2:C2"/>
    <mergeCell ref="D2:E2"/>
    <mergeCell ref="F2:G2"/>
    <mergeCell ref="H2:I2"/>
  </mergeCells>
  <phoneticPr fontId="3" type="noConversion"/>
  <pageMargins left="0.75" right="0.75" top="0.28999999999999998" bottom="0.32" header="0.25" footer="0.2"/>
  <pageSetup paperSize="9" scale="74" orientation="portrait" r:id="rId1"/>
  <headerFooter alignWithMargins="0"/>
  <colBreaks count="2" manualBreakCount="2">
    <brk id="21" max="1048575" man="1"/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V92"/>
  <sheetViews>
    <sheetView topLeftCell="A67" workbookViewId="0">
      <selection activeCell="K92" sqref="K92"/>
    </sheetView>
  </sheetViews>
  <sheetFormatPr defaultRowHeight="13.2"/>
  <cols>
    <col min="1" max="1" width="31.21875" customWidth="1"/>
    <col min="2" max="2" width="13.44140625" customWidth="1"/>
    <col min="3" max="3" width="31.44140625" customWidth="1"/>
  </cols>
  <sheetData>
    <row r="1" spans="1:256" ht="21">
      <c r="A1" s="74" t="s">
        <v>117</v>
      </c>
    </row>
    <row r="3" spans="1:256" ht="21">
      <c r="A3" s="74" t="s">
        <v>118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</row>
    <row r="4" spans="1:256">
      <c r="A4" s="86" t="s">
        <v>132</v>
      </c>
    </row>
    <row r="5" spans="1:256">
      <c r="A5" t="s">
        <v>96</v>
      </c>
    </row>
    <row r="6" spans="1:256">
      <c r="A6" t="s">
        <v>97</v>
      </c>
    </row>
    <row r="7" spans="1:256">
      <c r="A7" s="86" t="s">
        <v>131</v>
      </c>
    </row>
    <row r="20" spans="1:1">
      <c r="A20" t="s">
        <v>98</v>
      </c>
    </row>
    <row r="38" spans="1:1">
      <c r="A38" t="s">
        <v>112</v>
      </c>
    </row>
    <row r="71" spans="1:17">
      <c r="A71" t="s">
        <v>113</v>
      </c>
    </row>
    <row r="73" spans="1:17">
      <c r="A73" t="s">
        <v>115</v>
      </c>
    </row>
    <row r="74" spans="1:17" ht="13.5" customHeight="1">
      <c r="D74" s="9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6" spans="1:17">
      <c r="A76" s="62" t="s">
        <v>99</v>
      </c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77" spans="1:17">
      <c r="A77" s="62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</row>
    <row r="78" spans="1:17">
      <c r="A78" s="62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1:17">
      <c r="A79" s="62" t="s">
        <v>100</v>
      </c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</row>
    <row r="80" spans="1:17">
      <c r="A80" s="62"/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</row>
    <row r="81" spans="1:16">
      <c r="A81" s="62" t="s">
        <v>114</v>
      </c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16">
      <c r="A82" s="162" t="s">
        <v>294</v>
      </c>
      <c r="B82" s="163"/>
      <c r="C82" s="65"/>
      <c r="D82" s="161" t="s">
        <v>105</v>
      </c>
      <c r="E82" s="161" t="s">
        <v>119</v>
      </c>
      <c r="F82" s="161" t="s">
        <v>106</v>
      </c>
      <c r="G82" s="161" t="s">
        <v>101</v>
      </c>
      <c r="H82" s="161" t="s">
        <v>120</v>
      </c>
      <c r="I82" s="161" t="s">
        <v>121</v>
      </c>
      <c r="J82" s="161" t="s">
        <v>135</v>
      </c>
      <c r="K82" s="161" t="s">
        <v>102</v>
      </c>
      <c r="L82" s="161" t="s">
        <v>122</v>
      </c>
      <c r="M82" s="161" t="s">
        <v>103</v>
      </c>
      <c r="N82" s="161" t="s">
        <v>104</v>
      </c>
      <c r="O82" s="161" t="s">
        <v>123</v>
      </c>
      <c r="P82" s="165" t="s">
        <v>107</v>
      </c>
    </row>
    <row r="83" spans="1:16">
      <c r="A83" s="66" t="s">
        <v>108</v>
      </c>
      <c r="B83" s="67">
        <f>P83/12</f>
        <v>0</v>
      </c>
      <c r="C83" s="68" t="s">
        <v>109</v>
      </c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6">
        <f>SUM(D83:O83)</f>
        <v>0</v>
      </c>
    </row>
    <row r="84" spans="1:16" ht="13.8" thickBot="1">
      <c r="A84" s="66" t="s">
        <v>110</v>
      </c>
      <c r="B84" s="67">
        <f>P84/12</f>
        <v>0</v>
      </c>
      <c r="C84" s="68" t="s">
        <v>111</v>
      </c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6">
        <f>SUM(D84:O84)</f>
        <v>0</v>
      </c>
    </row>
    <row r="85" spans="1:16" ht="13.8" thickBot="1">
      <c r="A85" s="66"/>
      <c r="B85" s="164" t="e">
        <f>+B83/B84</f>
        <v>#DIV/0!</v>
      </c>
      <c r="C85" s="68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>
      <c r="A86" s="70"/>
      <c r="B86" s="71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8" spans="1:16">
      <c r="E88" s="86" t="s">
        <v>134</v>
      </c>
    </row>
    <row r="89" spans="1:16">
      <c r="A89" s="86" t="s">
        <v>133</v>
      </c>
    </row>
    <row r="92" spans="1:16">
      <c r="A92" t="s">
        <v>116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6"/>
  <sheetViews>
    <sheetView workbookViewId="0">
      <selection sqref="A1:D1048576"/>
    </sheetView>
  </sheetViews>
  <sheetFormatPr defaultRowHeight="13.2"/>
  <cols>
    <col min="1" max="1" width="9.77734375" bestFit="1" customWidth="1"/>
    <col min="3" max="3" width="17" bestFit="1" customWidth="1"/>
    <col min="4" max="4" width="14" style="132" bestFit="1" customWidth="1"/>
    <col min="5" max="5" width="14" style="132" customWidth="1"/>
    <col min="8" max="8" width="17" bestFit="1" customWidth="1"/>
    <col min="9" max="9" width="14" bestFit="1" customWidth="1"/>
    <col min="10" max="10" width="14" customWidth="1"/>
    <col min="11" max="11" width="11.21875" customWidth="1"/>
    <col min="13" max="13" width="17" bestFit="1" customWidth="1"/>
    <col min="14" max="15" width="14" bestFit="1" customWidth="1"/>
  </cols>
  <sheetData>
    <row r="1" spans="1:15">
      <c r="D1" s="137">
        <v>2019</v>
      </c>
      <c r="E1" s="137"/>
      <c r="I1" s="137">
        <v>2020</v>
      </c>
      <c r="J1" s="137"/>
      <c r="N1" s="137">
        <v>2019</v>
      </c>
      <c r="O1" s="137">
        <v>2020</v>
      </c>
    </row>
    <row r="2" spans="1:15">
      <c r="A2" t="s">
        <v>139</v>
      </c>
      <c r="B2" t="s">
        <v>210</v>
      </c>
      <c r="C2" t="s">
        <v>213</v>
      </c>
      <c r="D2" s="132">
        <v>581402.61210951116</v>
      </c>
      <c r="F2" s="131" t="s">
        <v>139</v>
      </c>
      <c r="G2" s="131" t="s">
        <v>210</v>
      </c>
      <c r="H2" s="131" t="s">
        <v>213</v>
      </c>
      <c r="I2" s="132">
        <v>796577.890083996</v>
      </c>
      <c r="J2" s="132"/>
      <c r="K2" t="s">
        <v>139</v>
      </c>
      <c r="L2" t="s">
        <v>210</v>
      </c>
      <c r="M2" t="s">
        <v>213</v>
      </c>
      <c r="N2" s="132">
        <f>VLOOKUP(M2,C:D,2,FALSE)</f>
        <v>581402.61210951116</v>
      </c>
      <c r="O2" s="132">
        <f>VLOOKUP(M2,H:I,2,FALSE)</f>
        <v>796577.890083996</v>
      </c>
    </row>
    <row r="3" spans="1:15">
      <c r="A3" t="s">
        <v>149</v>
      </c>
      <c r="B3" t="s">
        <v>210</v>
      </c>
      <c r="C3" t="s">
        <v>214</v>
      </c>
      <c r="D3" s="132">
        <v>771276.39700508956</v>
      </c>
      <c r="F3" s="131" t="s">
        <v>140</v>
      </c>
      <c r="G3" s="131" t="s">
        <v>210</v>
      </c>
      <c r="H3" s="131" t="s">
        <v>215</v>
      </c>
      <c r="I3" s="132">
        <v>98551.097683412634</v>
      </c>
      <c r="J3" s="132"/>
      <c r="K3" t="s">
        <v>149</v>
      </c>
      <c r="L3" t="s">
        <v>210</v>
      </c>
      <c r="M3" t="s">
        <v>214</v>
      </c>
      <c r="N3" s="132">
        <f t="shared" ref="N3:N66" si="0">VLOOKUP(M3,C:D,2,FALSE)</f>
        <v>771276.39700508956</v>
      </c>
      <c r="O3" s="132">
        <f t="shared" ref="O3:O66" si="1">VLOOKUP(M3,H:I,2,FALSE)</f>
        <v>694517.4166002163</v>
      </c>
    </row>
    <row r="4" spans="1:15">
      <c r="A4" t="s">
        <v>140</v>
      </c>
      <c r="B4" t="s">
        <v>210</v>
      </c>
      <c r="C4" t="s">
        <v>215</v>
      </c>
      <c r="D4" s="132">
        <v>86144.730486097382</v>
      </c>
      <c r="F4" s="131" t="s">
        <v>141</v>
      </c>
      <c r="G4" s="131" t="s">
        <v>210</v>
      </c>
      <c r="H4" s="131" t="s">
        <v>216</v>
      </c>
      <c r="I4" s="132">
        <v>246196.09515377975</v>
      </c>
      <c r="J4" s="132"/>
      <c r="K4" t="s">
        <v>140</v>
      </c>
      <c r="L4" t="s">
        <v>210</v>
      </c>
      <c r="M4" t="s">
        <v>215</v>
      </c>
      <c r="N4" s="132">
        <f t="shared" si="0"/>
        <v>86144.730486097382</v>
      </c>
      <c r="O4" s="132">
        <f t="shared" si="1"/>
        <v>98551.097683412634</v>
      </c>
    </row>
    <row r="5" spans="1:15">
      <c r="A5" t="s">
        <v>141</v>
      </c>
      <c r="B5" t="s">
        <v>210</v>
      </c>
      <c r="C5" t="s">
        <v>216</v>
      </c>
      <c r="D5" s="132">
        <v>171997.64301280087</v>
      </c>
      <c r="F5" s="131" t="s">
        <v>142</v>
      </c>
      <c r="G5" s="131" t="s">
        <v>211</v>
      </c>
      <c r="H5" s="131" t="s">
        <v>217</v>
      </c>
      <c r="I5" s="132">
        <v>344427.4214478315</v>
      </c>
      <c r="J5" s="132"/>
      <c r="K5" t="s">
        <v>141</v>
      </c>
      <c r="L5" t="s">
        <v>210</v>
      </c>
      <c r="M5" t="s">
        <v>216</v>
      </c>
      <c r="N5" s="132">
        <f t="shared" si="0"/>
        <v>171997.64301280087</v>
      </c>
      <c r="O5" s="132">
        <f t="shared" si="1"/>
        <v>246196.09515377975</v>
      </c>
    </row>
    <row r="6" spans="1:15">
      <c r="A6" t="s">
        <v>142</v>
      </c>
      <c r="B6" t="s">
        <v>211</v>
      </c>
      <c r="C6" t="s">
        <v>217</v>
      </c>
      <c r="D6" s="132">
        <v>217047.90749529886</v>
      </c>
      <c r="F6" s="131" t="s">
        <v>143</v>
      </c>
      <c r="G6" s="131" t="s">
        <v>211</v>
      </c>
      <c r="H6" s="131" t="s">
        <v>218</v>
      </c>
      <c r="I6" s="132">
        <v>823345.14083244663</v>
      </c>
      <c r="J6" s="132"/>
      <c r="K6" t="s">
        <v>142</v>
      </c>
      <c r="L6" t="s">
        <v>211</v>
      </c>
      <c r="M6" t="s">
        <v>217</v>
      </c>
      <c r="N6" s="132">
        <f t="shared" si="0"/>
        <v>217047.90749529886</v>
      </c>
      <c r="O6" s="132">
        <f t="shared" si="1"/>
        <v>344427.4214478315</v>
      </c>
    </row>
    <row r="7" spans="1:15">
      <c r="A7" t="s">
        <v>143</v>
      </c>
      <c r="B7" t="s">
        <v>211</v>
      </c>
      <c r="C7" t="s">
        <v>218</v>
      </c>
      <c r="D7" s="132">
        <v>562767.09624810447</v>
      </c>
      <c r="F7" s="131" t="s">
        <v>144</v>
      </c>
      <c r="G7" s="131" t="s">
        <v>211</v>
      </c>
      <c r="H7" s="131" t="s">
        <v>219</v>
      </c>
      <c r="I7" s="132">
        <v>2684926.6647542268</v>
      </c>
      <c r="J7" s="132"/>
      <c r="K7" t="s">
        <v>143</v>
      </c>
      <c r="L7" t="s">
        <v>211</v>
      </c>
      <c r="M7" t="s">
        <v>218</v>
      </c>
      <c r="N7" s="132">
        <f t="shared" si="0"/>
        <v>562767.09624810447</v>
      </c>
      <c r="O7" s="132">
        <f t="shared" si="1"/>
        <v>823345.14083244663</v>
      </c>
    </row>
    <row r="8" spans="1:15">
      <c r="A8" t="s">
        <v>144</v>
      </c>
      <c r="B8" t="s">
        <v>211</v>
      </c>
      <c r="C8" t="s">
        <v>219</v>
      </c>
      <c r="D8" s="132">
        <v>2039507.3621997552</v>
      </c>
      <c r="F8" s="131" t="s">
        <v>145</v>
      </c>
      <c r="G8" s="131" t="s">
        <v>211</v>
      </c>
      <c r="H8" s="131" t="s">
        <v>220</v>
      </c>
      <c r="I8" s="132">
        <v>484679.13273895287</v>
      </c>
      <c r="J8" s="132"/>
      <c r="K8" t="s">
        <v>144</v>
      </c>
      <c r="L8" t="s">
        <v>211</v>
      </c>
      <c r="M8" t="s">
        <v>219</v>
      </c>
      <c r="N8" s="132">
        <f t="shared" si="0"/>
        <v>2039507.3621997552</v>
      </c>
      <c r="O8" s="132">
        <f t="shared" si="1"/>
        <v>2684926.6647542268</v>
      </c>
    </row>
    <row r="9" spans="1:15">
      <c r="A9" t="s">
        <v>145</v>
      </c>
      <c r="B9" t="s">
        <v>211</v>
      </c>
      <c r="C9" t="s">
        <v>220</v>
      </c>
      <c r="D9" s="132">
        <v>332269.63729897578</v>
      </c>
      <c r="F9" s="131" t="s">
        <v>146</v>
      </c>
      <c r="G9" s="131" t="s">
        <v>210</v>
      </c>
      <c r="H9" s="131" t="s">
        <v>221</v>
      </c>
      <c r="I9" s="132">
        <v>1573705.189842148</v>
      </c>
      <c r="J9" s="132"/>
      <c r="K9" t="s">
        <v>145</v>
      </c>
      <c r="L9" t="s">
        <v>211</v>
      </c>
      <c r="M9" t="s">
        <v>220</v>
      </c>
      <c r="N9" s="132">
        <f t="shared" si="0"/>
        <v>332269.63729897578</v>
      </c>
      <c r="O9" s="132">
        <f t="shared" si="1"/>
        <v>484679.13273895287</v>
      </c>
    </row>
    <row r="10" spans="1:15">
      <c r="A10" t="s">
        <v>146</v>
      </c>
      <c r="B10" t="s">
        <v>210</v>
      </c>
      <c r="C10" t="s">
        <v>221</v>
      </c>
      <c r="D10" s="132">
        <v>1298601.5044640417</v>
      </c>
      <c r="F10" s="131" t="s">
        <v>147</v>
      </c>
      <c r="G10" s="131" t="s">
        <v>212</v>
      </c>
      <c r="H10" s="131" t="s">
        <v>222</v>
      </c>
      <c r="I10" s="132">
        <v>145376.1179628502</v>
      </c>
      <c r="J10" s="132"/>
      <c r="K10" t="s">
        <v>146</v>
      </c>
      <c r="L10" t="s">
        <v>210</v>
      </c>
      <c r="M10" t="s">
        <v>221</v>
      </c>
      <c r="N10" s="132">
        <f t="shared" si="0"/>
        <v>1298601.5044640417</v>
      </c>
      <c r="O10" s="132">
        <f t="shared" si="1"/>
        <v>1573705.189842148</v>
      </c>
    </row>
    <row r="11" spans="1:15">
      <c r="A11" t="s">
        <v>147</v>
      </c>
      <c r="B11" t="s">
        <v>212</v>
      </c>
      <c r="C11" t="s">
        <v>222</v>
      </c>
      <c r="D11" s="132">
        <v>127074.89046173786</v>
      </c>
      <c r="F11" s="131" t="s">
        <v>148</v>
      </c>
      <c r="G11" s="131" t="s">
        <v>211</v>
      </c>
      <c r="H11" s="131" t="s">
        <v>223</v>
      </c>
      <c r="I11" s="132">
        <v>573800.22129888181</v>
      </c>
      <c r="J11" s="132"/>
      <c r="K11" t="s">
        <v>147</v>
      </c>
      <c r="L11" t="s">
        <v>212</v>
      </c>
      <c r="M11" t="s">
        <v>222</v>
      </c>
      <c r="N11" s="132">
        <f t="shared" si="0"/>
        <v>127074.89046173786</v>
      </c>
      <c r="O11" s="132">
        <f t="shared" si="1"/>
        <v>145376.1179628502</v>
      </c>
    </row>
    <row r="12" spans="1:15">
      <c r="A12" t="s">
        <v>148</v>
      </c>
      <c r="B12" t="s">
        <v>211</v>
      </c>
      <c r="C12" t="s">
        <v>223</v>
      </c>
      <c r="D12" s="132">
        <v>384175.05562874209</v>
      </c>
      <c r="F12" s="131" t="s">
        <v>149</v>
      </c>
      <c r="G12" s="131" t="s">
        <v>210</v>
      </c>
      <c r="H12" s="131" t="s">
        <v>214</v>
      </c>
      <c r="I12" s="132">
        <v>694517.4166002163</v>
      </c>
      <c r="J12" s="132"/>
      <c r="K12" t="s">
        <v>148</v>
      </c>
      <c r="L12" t="s">
        <v>211</v>
      </c>
      <c r="M12" t="s">
        <v>223</v>
      </c>
      <c r="N12" s="132">
        <f t="shared" si="0"/>
        <v>384175.05562874209</v>
      </c>
      <c r="O12" s="132">
        <f t="shared" si="1"/>
        <v>573800.22129888181</v>
      </c>
    </row>
    <row r="13" spans="1:15">
      <c r="A13" t="s">
        <v>150</v>
      </c>
      <c r="B13" t="s">
        <v>211</v>
      </c>
      <c r="C13" t="s">
        <v>224</v>
      </c>
      <c r="D13" s="132">
        <v>301346.75650871609</v>
      </c>
      <c r="F13" s="131" t="s">
        <v>150</v>
      </c>
      <c r="G13" s="131" t="s">
        <v>211</v>
      </c>
      <c r="H13" s="131" t="s">
        <v>224</v>
      </c>
      <c r="I13" s="132">
        <v>430866.22593170847</v>
      </c>
      <c r="J13" s="132"/>
      <c r="K13" t="s">
        <v>150</v>
      </c>
      <c r="L13" t="s">
        <v>211</v>
      </c>
      <c r="M13" t="s">
        <v>224</v>
      </c>
      <c r="N13" s="132">
        <f t="shared" si="0"/>
        <v>301346.75650871609</v>
      </c>
      <c r="O13" s="132">
        <f t="shared" si="1"/>
        <v>430866.22593170847</v>
      </c>
    </row>
    <row r="14" spans="1:15">
      <c r="A14" t="s">
        <v>169</v>
      </c>
      <c r="B14" t="s">
        <v>211</v>
      </c>
      <c r="C14" t="s">
        <v>225</v>
      </c>
      <c r="D14" s="132">
        <v>294048.85538171872</v>
      </c>
      <c r="F14" s="131" t="s">
        <v>151</v>
      </c>
      <c r="G14" s="131" t="s">
        <v>211</v>
      </c>
      <c r="H14" s="131" t="s">
        <v>226</v>
      </c>
      <c r="I14" s="132">
        <v>583364.36389694724</v>
      </c>
      <c r="J14" s="132"/>
      <c r="K14" t="s">
        <v>169</v>
      </c>
      <c r="L14" t="s">
        <v>211</v>
      </c>
      <c r="M14" t="s">
        <v>225</v>
      </c>
      <c r="N14" s="132">
        <f t="shared" si="0"/>
        <v>294048.85538171872</v>
      </c>
      <c r="O14" s="132">
        <f t="shared" si="1"/>
        <v>263640.11985695962</v>
      </c>
    </row>
    <row r="15" spans="1:15">
      <c r="A15" t="s">
        <v>151</v>
      </c>
      <c r="B15" t="s">
        <v>211</v>
      </c>
      <c r="C15" t="s">
        <v>226</v>
      </c>
      <c r="D15" s="132">
        <v>395788.27850395266</v>
      </c>
      <c r="F15" s="131" t="s">
        <v>152</v>
      </c>
      <c r="G15" s="131" t="s">
        <v>211</v>
      </c>
      <c r="H15" s="131" t="s">
        <v>227</v>
      </c>
      <c r="I15" s="132">
        <v>1364312.8088445964</v>
      </c>
      <c r="J15" s="132"/>
      <c r="K15" t="s">
        <v>151</v>
      </c>
      <c r="L15" t="s">
        <v>211</v>
      </c>
      <c r="M15" t="s">
        <v>226</v>
      </c>
      <c r="N15" s="132">
        <f t="shared" si="0"/>
        <v>395788.27850395266</v>
      </c>
      <c r="O15" s="132">
        <f t="shared" si="1"/>
        <v>583364.36389694724</v>
      </c>
    </row>
    <row r="16" spans="1:15">
      <c r="A16" t="s">
        <v>152</v>
      </c>
      <c r="B16" t="s">
        <v>211</v>
      </c>
      <c r="C16" t="s">
        <v>227</v>
      </c>
      <c r="D16" s="132">
        <v>1032762.9115761527</v>
      </c>
      <c r="F16" s="131" t="s">
        <v>153</v>
      </c>
      <c r="G16" s="131" t="s">
        <v>211</v>
      </c>
      <c r="H16" s="131" t="s">
        <v>228</v>
      </c>
      <c r="I16" s="132">
        <v>902778.27843221149</v>
      </c>
      <c r="J16" s="132"/>
      <c r="K16" t="s">
        <v>152</v>
      </c>
      <c r="L16" t="s">
        <v>211</v>
      </c>
      <c r="M16" t="s">
        <v>227</v>
      </c>
      <c r="N16" s="132">
        <f t="shared" si="0"/>
        <v>1032762.9115761527</v>
      </c>
      <c r="O16" s="132">
        <f t="shared" si="1"/>
        <v>1364312.8088445964</v>
      </c>
    </row>
    <row r="17" spans="1:15">
      <c r="A17" t="s">
        <v>153</v>
      </c>
      <c r="B17" t="s">
        <v>211</v>
      </c>
      <c r="C17" t="s">
        <v>228</v>
      </c>
      <c r="D17" s="132">
        <v>622405.35220986826</v>
      </c>
      <c r="F17" s="131" t="s">
        <v>180</v>
      </c>
      <c r="G17" s="131" t="s">
        <v>210</v>
      </c>
      <c r="H17" s="131" t="s">
        <v>229</v>
      </c>
      <c r="I17" s="132">
        <v>355010.4239706021</v>
      </c>
      <c r="J17" s="132"/>
      <c r="K17" t="s">
        <v>153</v>
      </c>
      <c r="L17" t="s">
        <v>211</v>
      </c>
      <c r="M17" t="s">
        <v>228</v>
      </c>
      <c r="N17" s="132">
        <f t="shared" si="0"/>
        <v>622405.35220986826</v>
      </c>
      <c r="O17" s="132">
        <f t="shared" si="1"/>
        <v>902778.27843221149</v>
      </c>
    </row>
    <row r="18" spans="1:15">
      <c r="A18" t="s">
        <v>180</v>
      </c>
      <c r="B18" t="s">
        <v>210</v>
      </c>
      <c r="C18" t="s">
        <v>229</v>
      </c>
      <c r="D18" s="132">
        <v>277507.84389762743</v>
      </c>
      <c r="F18" s="131" t="s">
        <v>154</v>
      </c>
      <c r="G18" s="131" t="s">
        <v>210</v>
      </c>
      <c r="H18" s="131" t="s">
        <v>230</v>
      </c>
      <c r="I18" s="132">
        <v>336606.49589081778</v>
      </c>
      <c r="J18" s="132"/>
      <c r="K18" t="s">
        <v>180</v>
      </c>
      <c r="L18" t="s">
        <v>210</v>
      </c>
      <c r="M18" t="s">
        <v>229</v>
      </c>
      <c r="N18" s="132">
        <f t="shared" si="0"/>
        <v>277507.84389762743</v>
      </c>
      <c r="O18" s="132">
        <f t="shared" si="1"/>
        <v>355010.4239706021</v>
      </c>
    </row>
    <row r="19" spans="1:15">
      <c r="A19" t="s">
        <v>154</v>
      </c>
      <c r="B19" t="s">
        <v>210</v>
      </c>
      <c r="C19" t="s">
        <v>230</v>
      </c>
      <c r="D19" s="132">
        <v>436774.35666894796</v>
      </c>
      <c r="F19" s="131" t="s">
        <v>155</v>
      </c>
      <c r="G19" s="131" t="s">
        <v>210</v>
      </c>
      <c r="H19" s="131" t="s">
        <v>231</v>
      </c>
      <c r="I19" s="132">
        <v>866079.77483708493</v>
      </c>
      <c r="J19" s="132"/>
      <c r="K19" t="s">
        <v>154</v>
      </c>
      <c r="L19" t="s">
        <v>210</v>
      </c>
      <c r="M19" t="s">
        <v>230</v>
      </c>
      <c r="N19" s="132">
        <f t="shared" si="0"/>
        <v>436774.35666894796</v>
      </c>
      <c r="O19" s="132">
        <f t="shared" si="1"/>
        <v>336606.49589081778</v>
      </c>
    </row>
    <row r="20" spans="1:15">
      <c r="A20" t="s">
        <v>155</v>
      </c>
      <c r="B20" t="s">
        <v>210</v>
      </c>
      <c r="C20" t="s">
        <v>231</v>
      </c>
      <c r="D20" s="132">
        <v>609981.05249454849</v>
      </c>
      <c r="F20" s="131" t="s">
        <v>156</v>
      </c>
      <c r="G20" s="131" t="s">
        <v>211</v>
      </c>
      <c r="H20" s="131" t="s">
        <v>232</v>
      </c>
      <c r="I20" s="132">
        <v>754444.16753164993</v>
      </c>
      <c r="J20" s="132"/>
      <c r="K20" t="s">
        <v>155</v>
      </c>
      <c r="L20" t="s">
        <v>210</v>
      </c>
      <c r="M20" t="s">
        <v>231</v>
      </c>
      <c r="N20" s="132">
        <f t="shared" si="0"/>
        <v>609981.05249454849</v>
      </c>
      <c r="O20" s="132">
        <f t="shared" si="1"/>
        <v>866079.77483708493</v>
      </c>
    </row>
    <row r="21" spans="1:15">
      <c r="A21" t="s">
        <v>156</v>
      </c>
      <c r="B21" t="s">
        <v>211</v>
      </c>
      <c r="C21" t="s">
        <v>232</v>
      </c>
      <c r="D21" s="132">
        <v>530220.80326367542</v>
      </c>
      <c r="F21" s="131" t="s">
        <v>157</v>
      </c>
      <c r="G21" s="131" t="s">
        <v>210</v>
      </c>
      <c r="H21" s="131" t="s">
        <v>233</v>
      </c>
      <c r="I21" s="132">
        <v>312241.91121342365</v>
      </c>
      <c r="J21" s="132"/>
      <c r="K21" t="s">
        <v>156</v>
      </c>
      <c r="L21" t="s">
        <v>211</v>
      </c>
      <c r="M21" t="s">
        <v>232</v>
      </c>
      <c r="N21" s="132">
        <f t="shared" si="0"/>
        <v>530220.80326367542</v>
      </c>
      <c r="O21" s="132">
        <f t="shared" si="1"/>
        <v>754444.16753164993</v>
      </c>
    </row>
    <row r="22" spans="1:15">
      <c r="A22" t="s">
        <v>157</v>
      </c>
      <c r="B22" t="s">
        <v>210</v>
      </c>
      <c r="C22" t="s">
        <v>233</v>
      </c>
      <c r="D22" s="132">
        <v>197409.60311144841</v>
      </c>
      <c r="F22" s="131" t="s">
        <v>158</v>
      </c>
      <c r="G22" s="131" t="s">
        <v>211</v>
      </c>
      <c r="H22" s="131" t="s">
        <v>234</v>
      </c>
      <c r="I22" s="132">
        <v>215090.3589581679</v>
      </c>
      <c r="J22" s="132"/>
      <c r="K22" t="s">
        <v>157</v>
      </c>
      <c r="L22" t="s">
        <v>210</v>
      </c>
      <c r="M22" t="s">
        <v>233</v>
      </c>
      <c r="N22" s="132">
        <f t="shared" si="0"/>
        <v>197409.60311144841</v>
      </c>
      <c r="O22" s="132">
        <f t="shared" si="1"/>
        <v>312241.91121342365</v>
      </c>
    </row>
    <row r="23" spans="1:15">
      <c r="A23" t="s">
        <v>158</v>
      </c>
      <c r="B23" t="s">
        <v>211</v>
      </c>
      <c r="C23" t="s">
        <v>234</v>
      </c>
      <c r="D23" s="132">
        <v>336942.46776969946</v>
      </c>
      <c r="F23" s="131" t="s">
        <v>159</v>
      </c>
      <c r="G23" s="131" t="s">
        <v>211</v>
      </c>
      <c r="H23" s="131" t="s">
        <v>235</v>
      </c>
      <c r="I23" s="132">
        <v>347773.95935423428</v>
      </c>
      <c r="J23" s="132"/>
      <c r="K23" t="s">
        <v>158</v>
      </c>
      <c r="L23" t="s">
        <v>211</v>
      </c>
      <c r="M23" t="s">
        <v>234</v>
      </c>
      <c r="N23" s="132">
        <f t="shared" si="0"/>
        <v>336942.46776969946</v>
      </c>
      <c r="O23" s="132">
        <f t="shared" si="1"/>
        <v>215090.3589581679</v>
      </c>
    </row>
    <row r="24" spans="1:15">
      <c r="A24" t="s">
        <v>159</v>
      </c>
      <c r="B24" t="s">
        <v>211</v>
      </c>
      <c r="C24" t="s">
        <v>235</v>
      </c>
      <c r="D24" s="132">
        <v>233428.59389952759</v>
      </c>
      <c r="F24" s="131" t="s">
        <v>160</v>
      </c>
      <c r="G24" s="131" t="s">
        <v>211</v>
      </c>
      <c r="H24" s="131" t="s">
        <v>236</v>
      </c>
      <c r="I24" s="132">
        <v>461373.07004554674</v>
      </c>
      <c r="J24" s="132"/>
      <c r="K24" t="s">
        <v>159</v>
      </c>
      <c r="L24" t="s">
        <v>211</v>
      </c>
      <c r="M24" t="s">
        <v>235</v>
      </c>
      <c r="N24" s="132">
        <f t="shared" si="0"/>
        <v>233428.59389952759</v>
      </c>
      <c r="O24" s="132">
        <f t="shared" si="1"/>
        <v>347773.95935423428</v>
      </c>
    </row>
    <row r="25" spans="1:15">
      <c r="A25" t="s">
        <v>160</v>
      </c>
      <c r="B25" t="s">
        <v>211</v>
      </c>
      <c r="C25" t="s">
        <v>236</v>
      </c>
      <c r="D25" s="132">
        <v>325290.56338914932</v>
      </c>
      <c r="F25" s="131" t="s">
        <v>161</v>
      </c>
      <c r="G25" s="131" t="s">
        <v>211</v>
      </c>
      <c r="H25" s="131" t="s">
        <v>240</v>
      </c>
      <c r="I25" s="132">
        <v>729497.26163955708</v>
      </c>
      <c r="J25" s="132"/>
      <c r="K25" t="s">
        <v>160</v>
      </c>
      <c r="L25" t="s">
        <v>211</v>
      </c>
      <c r="M25" t="s">
        <v>236</v>
      </c>
      <c r="N25" s="132">
        <f t="shared" si="0"/>
        <v>325290.56338914932</v>
      </c>
      <c r="O25" s="132">
        <f t="shared" si="1"/>
        <v>461373.07004554674</v>
      </c>
    </row>
    <row r="26" spans="1:15">
      <c r="A26" t="s">
        <v>162</v>
      </c>
      <c r="B26" t="s">
        <v>211</v>
      </c>
      <c r="C26" t="s">
        <v>237</v>
      </c>
      <c r="D26" s="132">
        <v>195432.55067756347</v>
      </c>
      <c r="F26" s="131" t="s">
        <v>162</v>
      </c>
      <c r="G26" s="131" t="s">
        <v>211</v>
      </c>
      <c r="H26" s="131" t="s">
        <v>237</v>
      </c>
      <c r="I26" s="132">
        <v>212576.68588127167</v>
      </c>
      <c r="J26" s="132"/>
      <c r="K26" t="s">
        <v>162</v>
      </c>
      <c r="L26" t="s">
        <v>211</v>
      </c>
      <c r="M26" t="s">
        <v>237</v>
      </c>
      <c r="N26" s="132">
        <f t="shared" si="0"/>
        <v>195432.55067756347</v>
      </c>
      <c r="O26" s="132">
        <f t="shared" si="1"/>
        <v>212576.68588127167</v>
      </c>
    </row>
    <row r="27" spans="1:15">
      <c r="A27" t="s">
        <v>238</v>
      </c>
      <c r="B27" t="s">
        <v>211</v>
      </c>
      <c r="C27" t="s">
        <v>239</v>
      </c>
      <c r="D27" s="132">
        <v>50495.701184879705</v>
      </c>
      <c r="F27" s="131" t="s">
        <v>163</v>
      </c>
      <c r="G27" s="131" t="s">
        <v>212</v>
      </c>
      <c r="H27" s="131" t="s">
        <v>241</v>
      </c>
      <c r="I27" s="132">
        <v>144643.17723442608</v>
      </c>
      <c r="J27" s="132"/>
      <c r="K27" t="s">
        <v>238</v>
      </c>
      <c r="L27" t="s">
        <v>211</v>
      </c>
      <c r="M27" t="s">
        <v>239</v>
      </c>
      <c r="N27" s="132">
        <f t="shared" si="0"/>
        <v>50495.701184879705</v>
      </c>
      <c r="O27" s="132"/>
    </row>
    <row r="28" spans="1:15">
      <c r="A28" t="s">
        <v>161</v>
      </c>
      <c r="B28" t="s">
        <v>211</v>
      </c>
      <c r="C28" t="s">
        <v>240</v>
      </c>
      <c r="D28" s="132">
        <v>584445.65842902078</v>
      </c>
      <c r="F28" s="131" t="s">
        <v>164</v>
      </c>
      <c r="G28" s="131" t="s">
        <v>211</v>
      </c>
      <c r="H28" s="131" t="s">
        <v>242</v>
      </c>
      <c r="I28" s="132">
        <v>274302.91596181534</v>
      </c>
      <c r="J28" s="132"/>
      <c r="K28" t="s">
        <v>161</v>
      </c>
      <c r="L28" t="s">
        <v>211</v>
      </c>
      <c r="M28" t="s">
        <v>240</v>
      </c>
      <c r="N28" s="132">
        <f t="shared" si="0"/>
        <v>584445.65842902078</v>
      </c>
      <c r="O28" s="132">
        <f t="shared" si="1"/>
        <v>729497.26163955708</v>
      </c>
    </row>
    <row r="29" spans="1:15">
      <c r="A29" t="s">
        <v>163</v>
      </c>
      <c r="B29" t="s">
        <v>212</v>
      </c>
      <c r="C29" t="s">
        <v>241</v>
      </c>
      <c r="D29" s="132">
        <v>199539.21959575941</v>
      </c>
      <c r="F29" s="131" t="s">
        <v>165</v>
      </c>
      <c r="G29" s="131" t="s">
        <v>210</v>
      </c>
      <c r="H29" s="131" t="s">
        <v>243</v>
      </c>
      <c r="I29" s="132">
        <v>280770.8538175553</v>
      </c>
      <c r="J29" s="132"/>
      <c r="K29" t="s">
        <v>163</v>
      </c>
      <c r="L29" t="s">
        <v>212</v>
      </c>
      <c r="M29" t="s">
        <v>241</v>
      </c>
      <c r="N29" s="132">
        <f t="shared" si="0"/>
        <v>199539.21959575941</v>
      </c>
      <c r="O29" s="132">
        <f t="shared" si="1"/>
        <v>144643.17723442608</v>
      </c>
    </row>
    <row r="30" spans="1:15">
      <c r="A30" t="s">
        <v>164</v>
      </c>
      <c r="B30" t="s">
        <v>211</v>
      </c>
      <c r="C30" t="s">
        <v>242</v>
      </c>
      <c r="D30" s="132">
        <v>199640.66626964288</v>
      </c>
      <c r="F30" s="131" t="s">
        <v>166</v>
      </c>
      <c r="G30" s="131" t="s">
        <v>210</v>
      </c>
      <c r="H30" s="131" t="s">
        <v>244</v>
      </c>
      <c r="I30" s="132">
        <v>415793.60342504637</v>
      </c>
      <c r="J30" s="132"/>
      <c r="K30" t="s">
        <v>164</v>
      </c>
      <c r="L30" t="s">
        <v>211</v>
      </c>
      <c r="M30" t="s">
        <v>242</v>
      </c>
      <c r="N30" s="132">
        <f t="shared" si="0"/>
        <v>199640.66626964288</v>
      </c>
      <c r="O30" s="132">
        <f t="shared" si="1"/>
        <v>274302.91596181534</v>
      </c>
    </row>
    <row r="31" spans="1:15">
      <c r="A31" t="s">
        <v>165</v>
      </c>
      <c r="B31" t="s">
        <v>210</v>
      </c>
      <c r="C31" t="s">
        <v>243</v>
      </c>
      <c r="D31" s="132">
        <v>181842.7650547697</v>
      </c>
      <c r="F31" s="131" t="s">
        <v>167</v>
      </c>
      <c r="G31" s="131" t="s">
        <v>210</v>
      </c>
      <c r="H31" s="131" t="s">
        <v>245</v>
      </c>
      <c r="I31" s="132">
        <v>102741.53513412699</v>
      </c>
      <c r="J31" s="132"/>
      <c r="K31" t="s">
        <v>165</v>
      </c>
      <c r="L31" t="s">
        <v>210</v>
      </c>
      <c r="M31" t="s">
        <v>243</v>
      </c>
      <c r="N31" s="132">
        <f t="shared" si="0"/>
        <v>181842.7650547697</v>
      </c>
      <c r="O31" s="132">
        <f t="shared" si="1"/>
        <v>280770.8538175553</v>
      </c>
    </row>
    <row r="32" spans="1:15">
      <c r="A32" t="s">
        <v>166</v>
      </c>
      <c r="B32" t="s">
        <v>210</v>
      </c>
      <c r="C32" t="s">
        <v>244</v>
      </c>
      <c r="D32" s="132">
        <v>511884.63792491955</v>
      </c>
      <c r="F32" s="131" t="s">
        <v>168</v>
      </c>
      <c r="G32" s="131" t="s">
        <v>210</v>
      </c>
      <c r="H32" s="131" t="s">
        <v>246</v>
      </c>
      <c r="I32" s="132">
        <v>157353.16411271822</v>
      </c>
      <c r="J32" s="132"/>
      <c r="K32" t="s">
        <v>166</v>
      </c>
      <c r="L32" t="s">
        <v>210</v>
      </c>
      <c r="M32" t="s">
        <v>244</v>
      </c>
      <c r="N32" s="132">
        <f t="shared" si="0"/>
        <v>511884.63792491955</v>
      </c>
      <c r="O32" s="132">
        <f t="shared" si="1"/>
        <v>415793.60342504637</v>
      </c>
    </row>
    <row r="33" spans="1:15">
      <c r="A33" t="s">
        <v>167</v>
      </c>
      <c r="B33" t="s">
        <v>210</v>
      </c>
      <c r="C33" t="s">
        <v>245</v>
      </c>
      <c r="D33" s="132">
        <v>69493.21984571105</v>
      </c>
      <c r="F33" s="131" t="s">
        <v>169</v>
      </c>
      <c r="G33" s="131" t="s">
        <v>211</v>
      </c>
      <c r="H33" s="131" t="s">
        <v>225</v>
      </c>
      <c r="I33" s="132">
        <v>263640.11985695962</v>
      </c>
      <c r="J33" s="132"/>
      <c r="K33" t="s">
        <v>167</v>
      </c>
      <c r="L33" t="s">
        <v>210</v>
      </c>
      <c r="M33" t="s">
        <v>245</v>
      </c>
      <c r="N33" s="132">
        <f t="shared" si="0"/>
        <v>69493.21984571105</v>
      </c>
      <c r="O33" s="132">
        <f t="shared" si="1"/>
        <v>102741.53513412699</v>
      </c>
    </row>
    <row r="34" spans="1:15">
      <c r="A34" t="s">
        <v>168</v>
      </c>
      <c r="B34" t="s">
        <v>210</v>
      </c>
      <c r="C34" t="s">
        <v>246</v>
      </c>
      <c r="D34" s="132">
        <v>108666.88477201792</v>
      </c>
      <c r="F34" s="131" t="s">
        <v>170</v>
      </c>
      <c r="G34" s="131" t="s">
        <v>211</v>
      </c>
      <c r="H34" s="131" t="s">
        <v>247</v>
      </c>
      <c r="I34" s="132">
        <v>504286.35636066116</v>
      </c>
      <c r="J34" s="132"/>
      <c r="K34" t="s">
        <v>168</v>
      </c>
      <c r="L34" t="s">
        <v>210</v>
      </c>
      <c r="M34" t="s">
        <v>246</v>
      </c>
      <c r="N34" s="132">
        <f t="shared" si="0"/>
        <v>108666.88477201792</v>
      </c>
      <c r="O34" s="132">
        <f t="shared" si="1"/>
        <v>157353.16411271822</v>
      </c>
    </row>
    <row r="35" spans="1:15">
      <c r="A35" t="s">
        <v>170</v>
      </c>
      <c r="B35" t="s">
        <v>211</v>
      </c>
      <c r="C35" t="s">
        <v>247</v>
      </c>
      <c r="D35" s="132">
        <v>341295.52406873944</v>
      </c>
      <c r="F35" s="131" t="s">
        <v>171</v>
      </c>
      <c r="G35" s="131" t="s">
        <v>211</v>
      </c>
      <c r="H35" s="131" t="s">
        <v>248</v>
      </c>
      <c r="I35" s="132">
        <v>247324.64943957943</v>
      </c>
      <c r="J35" s="132"/>
      <c r="K35" t="s">
        <v>170</v>
      </c>
      <c r="L35" t="s">
        <v>211</v>
      </c>
      <c r="M35" t="s">
        <v>247</v>
      </c>
      <c r="N35" s="132">
        <f t="shared" si="0"/>
        <v>341295.52406873944</v>
      </c>
      <c r="O35" s="132">
        <f t="shared" si="1"/>
        <v>504286.35636066116</v>
      </c>
    </row>
    <row r="36" spans="1:15">
      <c r="A36" t="s">
        <v>171</v>
      </c>
      <c r="B36" t="s">
        <v>211</v>
      </c>
      <c r="C36" t="s">
        <v>248</v>
      </c>
      <c r="D36" s="132">
        <v>159198.81166071698</v>
      </c>
      <c r="F36" s="131" t="s">
        <v>172</v>
      </c>
      <c r="G36" s="131" t="s">
        <v>211</v>
      </c>
      <c r="H36" s="131" t="s">
        <v>249</v>
      </c>
      <c r="I36" s="132">
        <v>975461.82812046353</v>
      </c>
      <c r="J36" s="132"/>
      <c r="K36" t="s">
        <v>171</v>
      </c>
      <c r="L36" t="s">
        <v>211</v>
      </c>
      <c r="M36" t="s">
        <v>248</v>
      </c>
      <c r="N36" s="132">
        <f t="shared" si="0"/>
        <v>159198.81166071698</v>
      </c>
      <c r="O36" s="132">
        <f t="shared" si="1"/>
        <v>247324.64943957943</v>
      </c>
    </row>
    <row r="37" spans="1:15">
      <c r="A37" t="s">
        <v>172</v>
      </c>
      <c r="B37" t="s">
        <v>211</v>
      </c>
      <c r="C37" t="s">
        <v>249</v>
      </c>
      <c r="D37" s="132">
        <v>673674.62691395322</v>
      </c>
      <c r="F37" s="131" t="s">
        <v>173</v>
      </c>
      <c r="G37" s="131" t="s">
        <v>211</v>
      </c>
      <c r="H37" s="131" t="s">
        <v>250</v>
      </c>
      <c r="I37" s="132">
        <v>730685.5992266353</v>
      </c>
      <c r="J37" s="132"/>
      <c r="K37" t="s">
        <v>172</v>
      </c>
      <c r="L37" t="s">
        <v>211</v>
      </c>
      <c r="M37" t="s">
        <v>249</v>
      </c>
      <c r="N37" s="132">
        <f t="shared" si="0"/>
        <v>673674.62691395322</v>
      </c>
      <c r="O37" s="132">
        <f t="shared" si="1"/>
        <v>975461.82812046353</v>
      </c>
    </row>
    <row r="38" spans="1:15">
      <c r="A38" t="s">
        <v>173</v>
      </c>
      <c r="B38" t="s">
        <v>211</v>
      </c>
      <c r="C38" t="s">
        <v>250</v>
      </c>
      <c r="D38" s="132">
        <v>624249.78980339388</v>
      </c>
      <c r="F38" s="131" t="s">
        <v>191</v>
      </c>
      <c r="G38" s="131" t="s">
        <v>210</v>
      </c>
      <c r="H38" s="131" t="s">
        <v>251</v>
      </c>
      <c r="I38" s="132">
        <v>222032.35776740831</v>
      </c>
      <c r="J38" s="132"/>
      <c r="K38" t="s">
        <v>173</v>
      </c>
      <c r="L38" t="s">
        <v>211</v>
      </c>
      <c r="M38" t="s">
        <v>250</v>
      </c>
      <c r="N38" s="132">
        <f t="shared" si="0"/>
        <v>624249.78980339388</v>
      </c>
      <c r="O38" s="132">
        <f t="shared" si="1"/>
        <v>730685.5992266353</v>
      </c>
    </row>
    <row r="39" spans="1:15">
      <c r="A39" t="s">
        <v>191</v>
      </c>
      <c r="B39" t="s">
        <v>210</v>
      </c>
      <c r="C39" t="s">
        <v>251</v>
      </c>
      <c r="D39" s="132">
        <v>161431.1673852395</v>
      </c>
      <c r="F39" s="131" t="s">
        <v>174</v>
      </c>
      <c r="G39" s="131" t="s">
        <v>211</v>
      </c>
      <c r="H39" s="131" t="s">
        <v>252</v>
      </c>
      <c r="I39" s="132">
        <v>214069.33018684568</v>
      </c>
      <c r="J39" s="132"/>
      <c r="K39" t="s">
        <v>191</v>
      </c>
      <c r="L39" t="s">
        <v>210</v>
      </c>
      <c r="M39" t="s">
        <v>251</v>
      </c>
      <c r="N39" s="132">
        <f t="shared" si="0"/>
        <v>161431.1673852395</v>
      </c>
      <c r="O39" s="132">
        <f t="shared" si="1"/>
        <v>222032.35776740831</v>
      </c>
    </row>
    <row r="40" spans="1:15">
      <c r="A40" t="s">
        <v>174</v>
      </c>
      <c r="B40" t="s">
        <v>211</v>
      </c>
      <c r="C40" t="s">
        <v>252</v>
      </c>
      <c r="D40" s="132">
        <v>137643.6527641213</v>
      </c>
      <c r="F40" s="131" t="s">
        <v>175</v>
      </c>
      <c r="G40" s="131" t="s">
        <v>211</v>
      </c>
      <c r="H40" s="131" t="s">
        <v>253</v>
      </c>
      <c r="I40" s="132">
        <v>116237.51412312807</v>
      </c>
      <c r="J40" s="132"/>
      <c r="K40" t="s">
        <v>174</v>
      </c>
      <c r="L40" t="s">
        <v>211</v>
      </c>
      <c r="M40" t="s">
        <v>252</v>
      </c>
      <c r="N40" s="132">
        <f t="shared" si="0"/>
        <v>137643.6527641213</v>
      </c>
      <c r="O40" s="132">
        <f t="shared" si="1"/>
        <v>214069.33018684568</v>
      </c>
    </row>
    <row r="41" spans="1:15">
      <c r="A41" t="s">
        <v>175</v>
      </c>
      <c r="B41" t="s">
        <v>211</v>
      </c>
      <c r="C41" t="s">
        <v>253</v>
      </c>
      <c r="D41" s="132">
        <v>79162.899914741021</v>
      </c>
      <c r="F41" s="131" t="s">
        <v>176</v>
      </c>
      <c r="G41" s="131" t="s">
        <v>211</v>
      </c>
      <c r="H41" s="131" t="s">
        <v>254</v>
      </c>
      <c r="I41" s="132">
        <v>87837.282928161949</v>
      </c>
      <c r="J41" s="132"/>
      <c r="K41" t="s">
        <v>175</v>
      </c>
      <c r="L41" t="s">
        <v>211</v>
      </c>
      <c r="M41" t="s">
        <v>253</v>
      </c>
      <c r="N41" s="132">
        <f t="shared" si="0"/>
        <v>79162.899914741021</v>
      </c>
      <c r="O41" s="132">
        <f t="shared" si="1"/>
        <v>116237.51412312807</v>
      </c>
    </row>
    <row r="42" spans="1:15">
      <c r="A42" t="s">
        <v>176</v>
      </c>
      <c r="B42" t="s">
        <v>211</v>
      </c>
      <c r="C42" t="s">
        <v>254</v>
      </c>
      <c r="D42" s="132">
        <v>62877.090944621123</v>
      </c>
      <c r="F42" s="131" t="s">
        <v>177</v>
      </c>
      <c r="G42" s="131" t="s">
        <v>211</v>
      </c>
      <c r="H42" s="131" t="s">
        <v>255</v>
      </c>
      <c r="I42" s="132">
        <v>378950.1801576764</v>
      </c>
      <c r="J42" s="132"/>
      <c r="K42" t="s">
        <v>176</v>
      </c>
      <c r="L42" t="s">
        <v>211</v>
      </c>
      <c r="M42" t="s">
        <v>254</v>
      </c>
      <c r="N42" s="132">
        <f t="shared" si="0"/>
        <v>62877.090944621123</v>
      </c>
      <c r="O42" s="132">
        <f t="shared" si="1"/>
        <v>87837.282928161949</v>
      </c>
    </row>
    <row r="43" spans="1:15">
      <c r="A43" t="s">
        <v>177</v>
      </c>
      <c r="B43" t="s">
        <v>211</v>
      </c>
      <c r="C43" t="s">
        <v>255</v>
      </c>
      <c r="D43" s="132">
        <v>273092.79160745989</v>
      </c>
      <c r="F43" s="131" t="s">
        <v>178</v>
      </c>
      <c r="G43" s="131" t="s">
        <v>211</v>
      </c>
      <c r="H43" s="131" t="s">
        <v>257</v>
      </c>
      <c r="I43" s="132">
        <v>200896.98394472533</v>
      </c>
      <c r="J43" s="132"/>
      <c r="K43" t="s">
        <v>177</v>
      </c>
      <c r="L43" t="s">
        <v>211</v>
      </c>
      <c r="M43" t="s">
        <v>255</v>
      </c>
      <c r="N43" s="132">
        <f t="shared" si="0"/>
        <v>273092.79160745989</v>
      </c>
      <c r="O43" s="132">
        <f t="shared" si="1"/>
        <v>378950.1801576764</v>
      </c>
    </row>
    <row r="44" spans="1:15">
      <c r="A44" t="s">
        <v>202</v>
      </c>
      <c r="B44" t="s">
        <v>211</v>
      </c>
      <c r="C44" t="s">
        <v>256</v>
      </c>
      <c r="D44" s="132">
        <v>63120.727041127815</v>
      </c>
      <c r="F44" s="131" t="s">
        <v>179</v>
      </c>
      <c r="G44" s="131" t="s">
        <v>211</v>
      </c>
      <c r="H44" s="131" t="s">
        <v>258</v>
      </c>
      <c r="I44" s="132">
        <v>225230.11456432045</v>
      </c>
      <c r="J44" s="132"/>
      <c r="K44" t="s">
        <v>202</v>
      </c>
      <c r="L44" t="s">
        <v>211</v>
      </c>
      <c r="M44" t="s">
        <v>256</v>
      </c>
      <c r="N44" s="132">
        <f t="shared" si="0"/>
        <v>63120.727041127815</v>
      </c>
      <c r="O44" s="132">
        <f t="shared" si="1"/>
        <v>46041.274240337305</v>
      </c>
    </row>
    <row r="45" spans="1:15">
      <c r="A45" t="s">
        <v>178</v>
      </c>
      <c r="B45" t="s">
        <v>211</v>
      </c>
      <c r="C45" t="s">
        <v>257</v>
      </c>
      <c r="D45" s="132">
        <v>134147.22316110562</v>
      </c>
      <c r="F45" s="131" t="s">
        <v>181</v>
      </c>
      <c r="G45" s="131" t="s">
        <v>211</v>
      </c>
      <c r="H45" s="131" t="s">
        <v>259</v>
      </c>
      <c r="I45" s="132">
        <v>529153.64912990411</v>
      </c>
      <c r="J45" s="132"/>
      <c r="K45" t="s">
        <v>178</v>
      </c>
      <c r="L45" t="s">
        <v>211</v>
      </c>
      <c r="M45" t="s">
        <v>257</v>
      </c>
      <c r="N45" s="132">
        <f t="shared" si="0"/>
        <v>134147.22316110562</v>
      </c>
      <c r="O45" s="132">
        <f t="shared" si="1"/>
        <v>200896.98394472533</v>
      </c>
    </row>
    <row r="46" spans="1:15">
      <c r="A46" t="s">
        <v>179</v>
      </c>
      <c r="B46" t="s">
        <v>211</v>
      </c>
      <c r="C46" t="s">
        <v>258</v>
      </c>
      <c r="D46" s="132">
        <v>144239.84321003291</v>
      </c>
      <c r="F46" s="131" t="s">
        <v>182</v>
      </c>
      <c r="G46" s="131" t="s">
        <v>211</v>
      </c>
      <c r="H46" s="131" t="s">
        <v>260</v>
      </c>
      <c r="I46" s="132">
        <v>200069.49379030679</v>
      </c>
      <c r="J46" s="132"/>
      <c r="K46" t="s">
        <v>179</v>
      </c>
      <c r="L46" t="s">
        <v>211</v>
      </c>
      <c r="M46" t="s">
        <v>258</v>
      </c>
      <c r="N46" s="132">
        <f t="shared" si="0"/>
        <v>144239.84321003291</v>
      </c>
      <c r="O46" s="132">
        <f t="shared" si="1"/>
        <v>225230.11456432045</v>
      </c>
    </row>
    <row r="47" spans="1:15">
      <c r="A47" t="s">
        <v>181</v>
      </c>
      <c r="B47" t="s">
        <v>211</v>
      </c>
      <c r="C47" t="s">
        <v>259</v>
      </c>
      <c r="D47" s="132">
        <v>323945.43906106224</v>
      </c>
      <c r="F47" s="131" t="s">
        <v>183</v>
      </c>
      <c r="G47" s="131" t="s">
        <v>211</v>
      </c>
      <c r="H47" s="131" t="s">
        <v>261</v>
      </c>
      <c r="I47" s="132">
        <v>220707.83694147909</v>
      </c>
      <c r="J47" s="132"/>
      <c r="K47" t="s">
        <v>181</v>
      </c>
      <c r="L47" t="s">
        <v>211</v>
      </c>
      <c r="M47" t="s">
        <v>259</v>
      </c>
      <c r="N47" s="132">
        <f t="shared" si="0"/>
        <v>323945.43906106224</v>
      </c>
      <c r="O47" s="132">
        <f t="shared" si="1"/>
        <v>529153.64912990411</v>
      </c>
    </row>
    <row r="48" spans="1:15">
      <c r="A48" t="s">
        <v>182</v>
      </c>
      <c r="B48" t="s">
        <v>211</v>
      </c>
      <c r="C48" t="s">
        <v>260</v>
      </c>
      <c r="D48" s="132">
        <v>135430.03175709528</v>
      </c>
      <c r="F48" s="131" t="s">
        <v>184</v>
      </c>
      <c r="G48" s="131" t="s">
        <v>211</v>
      </c>
      <c r="H48" s="131" t="s">
        <v>262</v>
      </c>
      <c r="I48" s="132">
        <v>228993.24039663211</v>
      </c>
      <c r="J48" s="132"/>
      <c r="K48" t="s">
        <v>182</v>
      </c>
      <c r="L48" t="s">
        <v>211</v>
      </c>
      <c r="M48" t="s">
        <v>260</v>
      </c>
      <c r="N48" s="132">
        <f t="shared" si="0"/>
        <v>135430.03175709528</v>
      </c>
      <c r="O48" s="132">
        <f t="shared" si="1"/>
        <v>200069.49379030679</v>
      </c>
    </row>
    <row r="49" spans="1:15">
      <c r="A49" t="s">
        <v>183</v>
      </c>
      <c r="B49" t="s">
        <v>211</v>
      </c>
      <c r="C49" t="s">
        <v>261</v>
      </c>
      <c r="D49" s="132">
        <v>156121.67579546879</v>
      </c>
      <c r="F49" s="131" t="s">
        <v>185</v>
      </c>
      <c r="G49" s="131" t="s">
        <v>211</v>
      </c>
      <c r="H49" s="131" t="s">
        <v>263</v>
      </c>
      <c r="I49" s="132">
        <v>109416.51213032191</v>
      </c>
      <c r="J49" s="132"/>
      <c r="K49" t="s">
        <v>183</v>
      </c>
      <c r="L49" t="s">
        <v>211</v>
      </c>
      <c r="M49" t="s">
        <v>261</v>
      </c>
      <c r="N49" s="132">
        <f t="shared" si="0"/>
        <v>156121.67579546879</v>
      </c>
      <c r="O49" s="132">
        <f t="shared" si="1"/>
        <v>220707.83694147909</v>
      </c>
    </row>
    <row r="50" spans="1:15">
      <c r="A50" t="s">
        <v>184</v>
      </c>
      <c r="B50" t="s">
        <v>211</v>
      </c>
      <c r="C50" t="s">
        <v>262</v>
      </c>
      <c r="D50" s="132">
        <v>165853.56542879253</v>
      </c>
      <c r="F50" s="131" t="s">
        <v>186</v>
      </c>
      <c r="G50" s="131" t="s">
        <v>211</v>
      </c>
      <c r="H50" s="131" t="s">
        <v>264</v>
      </c>
      <c r="I50" s="132">
        <v>193244.78237497483</v>
      </c>
      <c r="J50" s="132"/>
      <c r="K50" t="s">
        <v>184</v>
      </c>
      <c r="L50" t="s">
        <v>211</v>
      </c>
      <c r="M50" t="s">
        <v>262</v>
      </c>
      <c r="N50" s="132">
        <f t="shared" si="0"/>
        <v>165853.56542879253</v>
      </c>
      <c r="O50" s="132">
        <f t="shared" si="1"/>
        <v>228993.24039663211</v>
      </c>
    </row>
    <row r="51" spans="1:15">
      <c r="A51" t="s">
        <v>185</v>
      </c>
      <c r="B51" t="s">
        <v>211</v>
      </c>
      <c r="C51" t="s">
        <v>263</v>
      </c>
      <c r="D51" s="132">
        <v>73890.798089899006</v>
      </c>
      <c r="F51" s="131" t="s">
        <v>187</v>
      </c>
      <c r="G51" s="131" t="s">
        <v>211</v>
      </c>
      <c r="H51" s="131" t="s">
        <v>265</v>
      </c>
      <c r="I51" s="132">
        <v>95973.838673336402</v>
      </c>
      <c r="J51" s="132"/>
      <c r="K51" t="s">
        <v>185</v>
      </c>
      <c r="L51" t="s">
        <v>211</v>
      </c>
      <c r="M51" t="s">
        <v>263</v>
      </c>
      <c r="N51" s="132">
        <f t="shared" si="0"/>
        <v>73890.798089899006</v>
      </c>
      <c r="O51" s="132">
        <f t="shared" si="1"/>
        <v>109416.51213032191</v>
      </c>
    </row>
    <row r="52" spans="1:15">
      <c r="A52" t="s">
        <v>186</v>
      </c>
      <c r="B52" t="s">
        <v>211</v>
      </c>
      <c r="C52" t="s">
        <v>264</v>
      </c>
      <c r="D52" s="132">
        <v>186068.74388354752</v>
      </c>
      <c r="F52" s="131" t="s">
        <v>188</v>
      </c>
      <c r="G52" s="131" t="s">
        <v>211</v>
      </c>
      <c r="H52" s="131" t="s">
        <v>266</v>
      </c>
      <c r="I52" s="132">
        <v>167065.30729872547</v>
      </c>
      <c r="J52" s="132"/>
      <c r="K52" t="s">
        <v>186</v>
      </c>
      <c r="L52" t="s">
        <v>211</v>
      </c>
      <c r="M52" t="s">
        <v>264</v>
      </c>
      <c r="N52" s="132">
        <f t="shared" si="0"/>
        <v>186068.74388354752</v>
      </c>
      <c r="O52" s="132">
        <f t="shared" si="1"/>
        <v>193244.78237497483</v>
      </c>
    </row>
    <row r="53" spans="1:15">
      <c r="A53" t="s">
        <v>187</v>
      </c>
      <c r="B53" t="s">
        <v>211</v>
      </c>
      <c r="C53" t="s">
        <v>265</v>
      </c>
      <c r="D53" s="132">
        <v>59188.687457643864</v>
      </c>
      <c r="F53" s="131" t="s">
        <v>189</v>
      </c>
      <c r="G53" s="131" t="s">
        <v>210</v>
      </c>
      <c r="H53" s="131" t="s">
        <v>267</v>
      </c>
      <c r="I53" s="132">
        <v>117368.75102913185</v>
      </c>
      <c r="J53" s="132"/>
      <c r="K53" t="s">
        <v>187</v>
      </c>
      <c r="L53" t="s">
        <v>211</v>
      </c>
      <c r="M53" t="s">
        <v>265</v>
      </c>
      <c r="N53" s="132">
        <f t="shared" si="0"/>
        <v>59188.687457643864</v>
      </c>
      <c r="O53" s="132">
        <f t="shared" si="1"/>
        <v>95973.838673336402</v>
      </c>
    </row>
    <row r="54" spans="1:15">
      <c r="A54" t="s">
        <v>188</v>
      </c>
      <c r="B54" t="s">
        <v>211</v>
      </c>
      <c r="C54" t="s">
        <v>266</v>
      </c>
      <c r="D54" s="132">
        <v>112816.70805178944</v>
      </c>
      <c r="F54" s="131" t="s">
        <v>190</v>
      </c>
      <c r="G54" s="131" t="s">
        <v>211</v>
      </c>
      <c r="H54" s="131" t="s">
        <v>269</v>
      </c>
      <c r="I54" s="132">
        <v>1230090.6198722997</v>
      </c>
      <c r="J54" s="132"/>
      <c r="K54" t="s">
        <v>188</v>
      </c>
      <c r="L54" t="s">
        <v>211</v>
      </c>
      <c r="M54" t="s">
        <v>266</v>
      </c>
      <c r="N54" s="132">
        <f t="shared" si="0"/>
        <v>112816.70805178944</v>
      </c>
      <c r="O54" s="132">
        <f t="shared" si="1"/>
        <v>167065.30729872547</v>
      </c>
    </row>
    <row r="55" spans="1:15">
      <c r="A55" t="s">
        <v>189</v>
      </c>
      <c r="B55" t="s">
        <v>210</v>
      </c>
      <c r="C55" t="s">
        <v>267</v>
      </c>
      <c r="D55" s="132">
        <v>108564.17251319415</v>
      </c>
      <c r="F55" s="131" t="s">
        <v>192</v>
      </c>
      <c r="G55" s="131" t="s">
        <v>210</v>
      </c>
      <c r="H55" s="131" t="s">
        <v>270</v>
      </c>
      <c r="I55" s="132">
        <v>85886.856989093329</v>
      </c>
      <c r="J55" s="132"/>
      <c r="K55" t="s">
        <v>189</v>
      </c>
      <c r="L55" t="s">
        <v>210</v>
      </c>
      <c r="M55" t="s">
        <v>267</v>
      </c>
      <c r="N55" s="132">
        <f t="shared" si="0"/>
        <v>108564.17251319415</v>
      </c>
      <c r="O55" s="132">
        <f t="shared" si="1"/>
        <v>117368.75102913185</v>
      </c>
    </row>
    <row r="56" spans="1:15">
      <c r="A56" t="s">
        <v>197</v>
      </c>
      <c r="B56" t="s">
        <v>210</v>
      </c>
      <c r="C56" t="s">
        <v>268</v>
      </c>
      <c r="D56" s="132">
        <v>165512.36862276722</v>
      </c>
      <c r="F56" s="131" t="s">
        <v>193</v>
      </c>
      <c r="G56" s="131" t="s">
        <v>210</v>
      </c>
      <c r="H56" s="131" t="s">
        <v>271</v>
      </c>
      <c r="I56" s="132">
        <v>196143.50515292506</v>
      </c>
      <c r="J56" s="132"/>
      <c r="K56" t="s">
        <v>197</v>
      </c>
      <c r="L56" t="s">
        <v>210</v>
      </c>
      <c r="M56" t="s">
        <v>268</v>
      </c>
      <c r="N56" s="132">
        <f t="shared" si="0"/>
        <v>165512.36862276722</v>
      </c>
      <c r="O56" s="132">
        <f t="shared" si="1"/>
        <v>97942.605876283269</v>
      </c>
    </row>
    <row r="57" spans="1:15">
      <c r="A57" t="s">
        <v>190</v>
      </c>
      <c r="B57" t="s">
        <v>211</v>
      </c>
      <c r="C57" t="s">
        <v>269</v>
      </c>
      <c r="D57" s="132">
        <v>2155907.2011509761</v>
      </c>
      <c r="F57" s="131" t="s">
        <v>194</v>
      </c>
      <c r="G57" s="131" t="s">
        <v>211</v>
      </c>
      <c r="H57" s="131" t="s">
        <v>272</v>
      </c>
      <c r="I57" s="132">
        <v>120699.5100316686</v>
      </c>
      <c r="J57" s="132"/>
      <c r="K57" t="s">
        <v>190</v>
      </c>
      <c r="L57" t="s">
        <v>211</v>
      </c>
      <c r="M57" t="s">
        <v>269</v>
      </c>
      <c r="N57" s="132">
        <f t="shared" si="0"/>
        <v>2155907.2011509761</v>
      </c>
      <c r="O57" s="132">
        <f t="shared" si="1"/>
        <v>1230090.6198722997</v>
      </c>
    </row>
    <row r="58" spans="1:15">
      <c r="A58" t="s">
        <v>192</v>
      </c>
      <c r="B58" t="s">
        <v>210</v>
      </c>
      <c r="C58" t="s">
        <v>270</v>
      </c>
      <c r="D58" s="132">
        <v>56884.470201728363</v>
      </c>
      <c r="F58" s="131" t="s">
        <v>195</v>
      </c>
      <c r="G58" s="131" t="s">
        <v>211</v>
      </c>
      <c r="H58" s="131" t="s">
        <v>273</v>
      </c>
      <c r="I58" s="132">
        <v>116230.60984180492</v>
      </c>
      <c r="J58" s="132"/>
      <c r="K58" t="s">
        <v>192</v>
      </c>
      <c r="L58" t="s">
        <v>210</v>
      </c>
      <c r="M58" t="s">
        <v>270</v>
      </c>
      <c r="N58" s="132">
        <f t="shared" si="0"/>
        <v>56884.470201728363</v>
      </c>
      <c r="O58" s="132">
        <f t="shared" si="1"/>
        <v>85886.856989093329</v>
      </c>
    </row>
    <row r="59" spans="1:15">
      <c r="A59" t="s">
        <v>193</v>
      </c>
      <c r="B59" t="s">
        <v>210</v>
      </c>
      <c r="C59" t="s">
        <v>271</v>
      </c>
      <c r="D59" s="132">
        <v>140662.20796457218</v>
      </c>
      <c r="F59" s="131" t="s">
        <v>196</v>
      </c>
      <c r="G59" s="131" t="s">
        <v>210</v>
      </c>
      <c r="H59" s="131" t="s">
        <v>274</v>
      </c>
      <c r="I59" s="132">
        <v>194154.29526139962</v>
      </c>
      <c r="J59" s="132"/>
      <c r="K59" t="s">
        <v>193</v>
      </c>
      <c r="L59" t="s">
        <v>210</v>
      </c>
      <c r="M59" t="s">
        <v>271</v>
      </c>
      <c r="N59" s="132">
        <f t="shared" si="0"/>
        <v>140662.20796457218</v>
      </c>
      <c r="O59" s="132">
        <f t="shared" si="1"/>
        <v>196143.50515292506</v>
      </c>
    </row>
    <row r="60" spans="1:15">
      <c r="A60" t="s">
        <v>194</v>
      </c>
      <c r="B60" t="s">
        <v>211</v>
      </c>
      <c r="C60" t="s">
        <v>272</v>
      </c>
      <c r="D60" s="132">
        <v>74364.056109758225</v>
      </c>
      <c r="F60" s="131" t="s">
        <v>197</v>
      </c>
      <c r="G60" s="131" t="s">
        <v>210</v>
      </c>
      <c r="H60" s="131" t="s">
        <v>268</v>
      </c>
      <c r="I60" s="132">
        <v>97942.605876283269</v>
      </c>
      <c r="J60" s="132"/>
      <c r="K60" t="s">
        <v>194</v>
      </c>
      <c r="L60" t="s">
        <v>211</v>
      </c>
      <c r="M60" t="s">
        <v>272</v>
      </c>
      <c r="N60" s="132">
        <f t="shared" si="0"/>
        <v>74364.056109758225</v>
      </c>
      <c r="O60" s="132">
        <f t="shared" si="1"/>
        <v>120699.5100316686</v>
      </c>
    </row>
    <row r="61" spans="1:15">
      <c r="A61" t="s">
        <v>195</v>
      </c>
      <c r="B61" t="s">
        <v>211</v>
      </c>
      <c r="C61" t="s">
        <v>273</v>
      </c>
      <c r="D61" s="132">
        <v>65764.306392053215</v>
      </c>
      <c r="F61" s="131" t="s">
        <v>198</v>
      </c>
      <c r="G61" s="131" t="s">
        <v>210</v>
      </c>
      <c r="H61" s="131" t="s">
        <v>275</v>
      </c>
      <c r="I61" s="132">
        <v>59763.731898396894</v>
      </c>
      <c r="J61" s="132"/>
      <c r="K61" t="s">
        <v>195</v>
      </c>
      <c r="L61" t="s">
        <v>211</v>
      </c>
      <c r="M61" t="s">
        <v>273</v>
      </c>
      <c r="N61" s="132">
        <f t="shared" si="0"/>
        <v>65764.306392053215</v>
      </c>
      <c r="O61" s="132">
        <f t="shared" si="1"/>
        <v>116230.60984180492</v>
      </c>
    </row>
    <row r="62" spans="1:15">
      <c r="A62" t="s">
        <v>196</v>
      </c>
      <c r="B62" t="s">
        <v>210</v>
      </c>
      <c r="C62" t="s">
        <v>274</v>
      </c>
      <c r="D62" s="132">
        <v>110685.82857715619</v>
      </c>
      <c r="F62" s="131" t="s">
        <v>199</v>
      </c>
      <c r="G62" s="131" t="s">
        <v>211</v>
      </c>
      <c r="H62" s="131" t="s">
        <v>276</v>
      </c>
      <c r="I62" s="132">
        <v>288465.68031776731</v>
      </c>
      <c r="J62" s="132"/>
      <c r="K62" t="s">
        <v>196</v>
      </c>
      <c r="L62" t="s">
        <v>210</v>
      </c>
      <c r="M62" t="s">
        <v>274</v>
      </c>
      <c r="N62" s="132">
        <f t="shared" si="0"/>
        <v>110685.82857715619</v>
      </c>
      <c r="O62" s="132">
        <f t="shared" si="1"/>
        <v>194154.29526139962</v>
      </c>
    </row>
    <row r="63" spans="1:15">
      <c r="A63" t="s">
        <v>198</v>
      </c>
      <c r="B63" t="s">
        <v>210</v>
      </c>
      <c r="C63" t="s">
        <v>275</v>
      </c>
      <c r="D63" s="132">
        <v>34478.450129430021</v>
      </c>
      <c r="F63" s="131" t="s">
        <v>200</v>
      </c>
      <c r="G63" s="131" t="s">
        <v>210</v>
      </c>
      <c r="H63" s="131" t="s">
        <v>277</v>
      </c>
      <c r="I63" s="132">
        <v>102353.85009237575</v>
      </c>
      <c r="J63" s="132"/>
      <c r="K63" t="s">
        <v>198</v>
      </c>
      <c r="L63" t="s">
        <v>210</v>
      </c>
      <c r="M63" t="s">
        <v>275</v>
      </c>
      <c r="N63" s="132">
        <f t="shared" si="0"/>
        <v>34478.450129430021</v>
      </c>
      <c r="O63" s="132">
        <f t="shared" si="1"/>
        <v>59763.731898396894</v>
      </c>
    </row>
    <row r="64" spans="1:15">
      <c r="A64" t="s">
        <v>199</v>
      </c>
      <c r="B64" t="s">
        <v>211</v>
      </c>
      <c r="C64" t="s">
        <v>276</v>
      </c>
      <c r="D64" s="132">
        <v>170020.0292836244</v>
      </c>
      <c r="F64" s="131" t="s">
        <v>201</v>
      </c>
      <c r="G64" s="131" t="s">
        <v>210</v>
      </c>
      <c r="H64" s="131" t="s">
        <v>279</v>
      </c>
      <c r="I64" s="132">
        <v>84085.259917598072</v>
      </c>
      <c r="J64" s="132"/>
      <c r="K64" t="s">
        <v>199</v>
      </c>
      <c r="L64" t="s">
        <v>211</v>
      </c>
      <c r="M64" t="s">
        <v>276</v>
      </c>
      <c r="N64" s="132">
        <f t="shared" si="0"/>
        <v>170020.0292836244</v>
      </c>
      <c r="O64" s="132">
        <f t="shared" si="1"/>
        <v>288465.68031776731</v>
      </c>
    </row>
    <row r="65" spans="1:15">
      <c r="A65" t="s">
        <v>200</v>
      </c>
      <c r="B65" t="s">
        <v>210</v>
      </c>
      <c r="C65" t="s">
        <v>277</v>
      </c>
      <c r="D65" s="132">
        <v>65080.52835253677</v>
      </c>
      <c r="F65" s="131" t="s">
        <v>202</v>
      </c>
      <c r="G65" s="131" t="s">
        <v>211</v>
      </c>
      <c r="H65" s="131" t="s">
        <v>256</v>
      </c>
      <c r="I65" s="132">
        <v>46041.274240337305</v>
      </c>
      <c r="J65" s="132"/>
      <c r="K65" t="s">
        <v>200</v>
      </c>
      <c r="L65" t="s">
        <v>210</v>
      </c>
      <c r="M65" t="s">
        <v>277</v>
      </c>
      <c r="N65" s="132">
        <f t="shared" si="0"/>
        <v>65080.52835253677</v>
      </c>
      <c r="O65" s="132">
        <f t="shared" si="1"/>
        <v>102353.85009237575</v>
      </c>
    </row>
    <row r="66" spans="1:15">
      <c r="A66" t="s">
        <v>205</v>
      </c>
      <c r="B66" t="s">
        <v>210</v>
      </c>
      <c r="C66" t="s">
        <v>278</v>
      </c>
      <c r="D66" s="132">
        <v>87585.096373374705</v>
      </c>
      <c r="F66" s="131" t="s">
        <v>203</v>
      </c>
      <c r="G66" s="131" t="s">
        <v>210</v>
      </c>
      <c r="H66" s="131" t="s">
        <v>280</v>
      </c>
      <c r="I66" s="132">
        <v>39224.369638600103</v>
      </c>
      <c r="J66" s="132"/>
      <c r="K66" t="s">
        <v>205</v>
      </c>
      <c r="L66" t="s">
        <v>210</v>
      </c>
      <c r="M66" t="s">
        <v>278</v>
      </c>
      <c r="N66" s="132">
        <f t="shared" si="0"/>
        <v>87585.096373374705</v>
      </c>
      <c r="O66" s="132">
        <f t="shared" si="1"/>
        <v>59658.365498203777</v>
      </c>
    </row>
    <row r="67" spans="1:15">
      <c r="A67" t="s">
        <v>201</v>
      </c>
      <c r="B67" t="s">
        <v>210</v>
      </c>
      <c r="C67" t="s">
        <v>279</v>
      </c>
      <c r="D67" s="132">
        <v>56342.458065161394</v>
      </c>
      <c r="F67" s="131" t="s">
        <v>204</v>
      </c>
      <c r="G67" s="131" t="s">
        <v>211</v>
      </c>
      <c r="H67" s="131" t="s">
        <v>281</v>
      </c>
      <c r="I67" s="132">
        <v>36901.957704517459</v>
      </c>
      <c r="J67" s="132"/>
      <c r="K67" t="s">
        <v>201</v>
      </c>
      <c r="L67" t="s">
        <v>210</v>
      </c>
      <c r="M67" t="s">
        <v>279</v>
      </c>
      <c r="N67" s="132">
        <f t="shared" ref="N67:N70" si="2">VLOOKUP(M67,C:D,2,FALSE)</f>
        <v>56342.458065161394</v>
      </c>
      <c r="O67" s="132">
        <f t="shared" ref="O67:O74" si="3">VLOOKUP(M67,H:I,2,FALSE)</f>
        <v>84085.259917598072</v>
      </c>
    </row>
    <row r="68" spans="1:15">
      <c r="A68" t="s">
        <v>203</v>
      </c>
      <c r="B68" t="s">
        <v>210</v>
      </c>
      <c r="C68" t="s">
        <v>280</v>
      </c>
      <c r="D68" s="132">
        <v>21440.405456063287</v>
      </c>
      <c r="F68" s="131" t="s">
        <v>205</v>
      </c>
      <c r="G68" s="131" t="s">
        <v>210</v>
      </c>
      <c r="H68" s="131" t="s">
        <v>278</v>
      </c>
      <c r="I68" s="132">
        <v>59658.365498203777</v>
      </c>
      <c r="J68" s="132"/>
      <c r="K68" t="s">
        <v>203</v>
      </c>
      <c r="L68" t="s">
        <v>210</v>
      </c>
      <c r="M68" t="s">
        <v>280</v>
      </c>
      <c r="N68" s="132">
        <f t="shared" si="2"/>
        <v>21440.405456063287</v>
      </c>
      <c r="O68" s="132">
        <f t="shared" si="3"/>
        <v>39224.369638600103</v>
      </c>
    </row>
    <row r="69" spans="1:15">
      <c r="A69" t="s">
        <v>204</v>
      </c>
      <c r="B69" t="s">
        <v>211</v>
      </c>
      <c r="C69" t="s">
        <v>281</v>
      </c>
      <c r="D69" s="132">
        <v>20034.706725816872</v>
      </c>
      <c r="F69" s="131" t="s">
        <v>206</v>
      </c>
      <c r="G69" s="131" t="s">
        <v>210</v>
      </c>
      <c r="H69" s="131" t="s">
        <v>284</v>
      </c>
      <c r="I69" s="132">
        <v>14377.796687514383</v>
      </c>
      <c r="J69" s="132"/>
      <c r="K69" t="s">
        <v>204</v>
      </c>
      <c r="L69" t="s">
        <v>211</v>
      </c>
      <c r="M69" t="s">
        <v>281</v>
      </c>
      <c r="N69" s="132">
        <f t="shared" si="2"/>
        <v>20034.706725816872</v>
      </c>
      <c r="O69" s="132">
        <f t="shared" si="3"/>
        <v>36901.957704517459</v>
      </c>
    </row>
    <row r="70" spans="1:15">
      <c r="A70" t="s">
        <v>282</v>
      </c>
      <c r="B70" t="s">
        <v>211</v>
      </c>
      <c r="C70" t="s">
        <v>283</v>
      </c>
      <c r="D70" s="132">
        <v>6346.8754311090088</v>
      </c>
      <c r="F70" s="131" t="s">
        <v>207</v>
      </c>
      <c r="G70" s="131" t="s">
        <v>212</v>
      </c>
      <c r="H70" s="131" t="s">
        <v>285</v>
      </c>
      <c r="I70" s="132">
        <v>7433.5999703271173</v>
      </c>
      <c r="J70" s="132"/>
      <c r="K70" t="s">
        <v>282</v>
      </c>
      <c r="L70" t="s">
        <v>211</v>
      </c>
      <c r="M70" t="s">
        <v>283</v>
      </c>
      <c r="N70" s="132">
        <f t="shared" si="2"/>
        <v>6346.8754311090088</v>
      </c>
      <c r="O70" s="132"/>
    </row>
    <row r="71" spans="1:15" ht="13.8" thickBot="1">
      <c r="C71" s="135">
        <v>2019</v>
      </c>
      <c r="D71" s="134">
        <f>SUM(D2:D70)</f>
        <v>21674736.538189344</v>
      </c>
      <c r="E71" s="138"/>
      <c r="F71" s="131" t="s">
        <v>208</v>
      </c>
      <c r="G71" s="131" t="s">
        <v>211</v>
      </c>
      <c r="H71" s="131" t="s">
        <v>286</v>
      </c>
      <c r="I71" s="132">
        <v>6170.2459843085453</v>
      </c>
      <c r="J71" s="132"/>
      <c r="K71" s="85" t="s">
        <v>206</v>
      </c>
      <c r="L71" s="85" t="s">
        <v>210</v>
      </c>
      <c r="M71" s="85" t="s">
        <v>284</v>
      </c>
      <c r="N71" s="132"/>
      <c r="O71" s="132">
        <f t="shared" si="3"/>
        <v>14377.796687514383</v>
      </c>
    </row>
    <row r="72" spans="1:15" ht="13.8" thickTop="1">
      <c r="F72" s="131" t="s">
        <v>209</v>
      </c>
      <c r="G72" s="131" t="s">
        <v>212</v>
      </c>
      <c r="H72" s="131" t="s">
        <v>287</v>
      </c>
      <c r="I72" s="132">
        <v>3002.6665980478733</v>
      </c>
      <c r="J72" s="132"/>
      <c r="K72" s="85" t="s">
        <v>207</v>
      </c>
      <c r="L72" s="85" t="s">
        <v>212</v>
      </c>
      <c r="M72" s="85" t="s">
        <v>285</v>
      </c>
      <c r="N72" s="132"/>
      <c r="O72" s="132">
        <f t="shared" si="3"/>
        <v>7433.5999703271173</v>
      </c>
    </row>
    <row r="73" spans="1:15" ht="13.8" thickBot="1">
      <c r="I73" s="136">
        <v>26530995.954527088</v>
      </c>
      <c r="J73" s="139"/>
      <c r="K73" s="85" t="s">
        <v>208</v>
      </c>
      <c r="L73" s="85" t="s">
        <v>211</v>
      </c>
      <c r="M73" s="85" t="s">
        <v>286</v>
      </c>
      <c r="N73" s="132"/>
      <c r="O73" s="132">
        <f t="shared" si="3"/>
        <v>6170.2459843085453</v>
      </c>
    </row>
    <row r="74" spans="1:15" ht="13.8" thickTop="1">
      <c r="K74" s="85" t="s">
        <v>209</v>
      </c>
      <c r="L74" s="85" t="s">
        <v>212</v>
      </c>
      <c r="M74" s="85" t="s">
        <v>287</v>
      </c>
      <c r="N74" s="132"/>
      <c r="O74" s="132">
        <f t="shared" si="3"/>
        <v>3002.6665980478733</v>
      </c>
    </row>
    <row r="75" spans="1:15" ht="13.8" thickBot="1">
      <c r="N75" s="136">
        <f>SUM(N2:N74)</f>
        <v>21674736.538189344</v>
      </c>
      <c r="O75" s="136">
        <f>SUM(O2:O74)</f>
        <v>26530995.954527088</v>
      </c>
    </row>
    <row r="76" spans="1:15" ht="13.8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B1:F34"/>
  <sheetViews>
    <sheetView showGridLines="0" topLeftCell="A5" workbookViewId="0">
      <selection activeCell="D26" sqref="D26"/>
    </sheetView>
  </sheetViews>
  <sheetFormatPr defaultRowHeight="13.2"/>
  <cols>
    <col min="1" max="1" width="2.21875" customWidth="1"/>
    <col min="2" max="2" width="3.44140625" customWidth="1"/>
    <col min="3" max="3" width="4.21875" style="35" customWidth="1"/>
    <col min="4" max="4" width="61.44140625" customWidth="1"/>
    <col min="5" max="5" width="14.21875" style="35" customWidth="1"/>
    <col min="6" max="6" width="14" style="35" customWidth="1"/>
  </cols>
  <sheetData>
    <row r="1" spans="2:6" ht="24.6">
      <c r="B1" s="30"/>
    </row>
    <row r="2" spans="2:6" ht="13.8">
      <c r="B2" s="31" t="s">
        <v>55</v>
      </c>
    </row>
    <row r="4" spans="2:6">
      <c r="B4" s="2" t="s">
        <v>81</v>
      </c>
      <c r="C4" s="36"/>
    </row>
    <row r="5" spans="2:6" ht="24.75" customHeight="1" thickBot="1">
      <c r="C5" s="36"/>
      <c r="E5" s="40" t="s">
        <v>44</v>
      </c>
      <c r="F5" s="40" t="s">
        <v>45</v>
      </c>
    </row>
    <row r="6" spans="2:6" ht="26.4">
      <c r="C6" s="34" t="s">
        <v>46</v>
      </c>
      <c r="D6" s="33" t="s">
        <v>68</v>
      </c>
    </row>
    <row r="7" spans="2:6">
      <c r="C7" s="37" t="s">
        <v>20</v>
      </c>
      <c r="D7" t="s">
        <v>60</v>
      </c>
      <c r="E7" s="41">
        <v>0</v>
      </c>
      <c r="F7" s="42" t="e">
        <f>E16</f>
        <v>#REF!</v>
      </c>
    </row>
    <row r="8" spans="2:6">
      <c r="C8" s="37" t="s">
        <v>21</v>
      </c>
      <c r="D8" t="s">
        <v>61</v>
      </c>
      <c r="E8" s="41" t="e">
        <f>#REF!-#REF!</f>
        <v>#REF!</v>
      </c>
      <c r="F8" s="43" t="e">
        <f>'Template Year 2021'!Q14-'Template Year 2021'!R14</f>
        <v>#N/A</v>
      </c>
    </row>
    <row r="9" spans="2:6">
      <c r="C9" s="37" t="s">
        <v>22</v>
      </c>
      <c r="D9" t="s">
        <v>62</v>
      </c>
      <c r="E9" s="41" t="e">
        <f>(SUM(E7:E8)-50%*E10)*#REF!+98544.0245838743</f>
        <v>#REF!</v>
      </c>
      <c r="F9" s="43" t="e">
        <f>(SUM(F7:F8)-50%*F10)*'Template Year 2021'!L8</f>
        <v>#REF!</v>
      </c>
    </row>
    <row r="10" spans="2:6" ht="26.4">
      <c r="C10" s="38"/>
      <c r="D10" s="32" t="s">
        <v>63</v>
      </c>
      <c r="E10" s="44" t="e">
        <f>#REF!</f>
        <v>#REF!</v>
      </c>
    </row>
    <row r="11" spans="2:6">
      <c r="C11" s="38"/>
      <c r="D11" s="25"/>
    </row>
    <row r="12" spans="2:6">
      <c r="C12" s="37" t="s">
        <v>23</v>
      </c>
      <c r="D12" t="s">
        <v>64</v>
      </c>
      <c r="E12" s="35">
        <v>0</v>
      </c>
      <c r="F12" s="35">
        <v>0</v>
      </c>
    </row>
    <row r="13" spans="2:6">
      <c r="C13" s="38"/>
    </row>
    <row r="14" spans="2:6" ht="26.4">
      <c r="C14" s="37" t="s">
        <v>24</v>
      </c>
      <c r="D14" s="1" t="s">
        <v>65</v>
      </c>
      <c r="E14" s="42" t="e">
        <f>E16-SUM(E7:E9)+E12</f>
        <v>#REF!</v>
      </c>
      <c r="F14" s="45" t="e">
        <f>F16-SUM(F7:F9)+F12</f>
        <v>#N/A</v>
      </c>
    </row>
    <row r="15" spans="2:6">
      <c r="C15" s="38"/>
      <c r="F15" s="43"/>
    </row>
    <row r="16" spans="2:6">
      <c r="C16" s="37" t="s">
        <v>25</v>
      </c>
      <c r="D16" t="s">
        <v>66</v>
      </c>
      <c r="E16" s="43" t="e">
        <f>#REF!</f>
        <v>#REF!</v>
      </c>
      <c r="F16" s="43" t="e">
        <f>'Template Year 2021'!Q14</f>
        <v>#N/A</v>
      </c>
    </row>
    <row r="17" spans="3:6">
      <c r="C17" s="38"/>
      <c r="D17" t="s">
        <v>67</v>
      </c>
    </row>
    <row r="18" spans="3:6">
      <c r="C18" s="38"/>
    </row>
    <row r="19" spans="3:6">
      <c r="C19" s="39" t="s">
        <v>47</v>
      </c>
      <c r="D19" s="29" t="s">
        <v>69</v>
      </c>
    </row>
    <row r="20" spans="3:6" ht="26.4">
      <c r="C20" s="37" t="s">
        <v>20</v>
      </c>
      <c r="D20" s="1" t="s">
        <v>70</v>
      </c>
      <c r="E20" s="35">
        <v>0</v>
      </c>
      <c r="F20" s="42" t="e">
        <f>E31</f>
        <v>#REF!</v>
      </c>
    </row>
    <row r="21" spans="3:6">
      <c r="C21" s="37" t="s">
        <v>21</v>
      </c>
      <c r="D21" t="s">
        <v>71</v>
      </c>
      <c r="E21" s="42">
        <f>-10%*E7</f>
        <v>0</v>
      </c>
      <c r="F21" s="42" t="e">
        <f>-10%*F7</f>
        <v>#REF!</v>
      </c>
    </row>
    <row r="22" spans="3:6" ht="26.4">
      <c r="C22" s="37" t="s">
        <v>22</v>
      </c>
      <c r="D22" s="1" t="s">
        <v>72</v>
      </c>
      <c r="E22" s="35">
        <f>IF(ABS(E20)&gt;ABS(E21),ABS(E20)-ABS(E21),0)</f>
        <v>0</v>
      </c>
      <c r="F22" s="35" t="e">
        <f>IF(ABS(F20)&gt;ABS(F21),ABS(F20)-ABS(F21),0)</f>
        <v>#REF!</v>
      </c>
    </row>
    <row r="23" spans="3:6">
      <c r="C23" s="38"/>
    </row>
    <row r="24" spans="3:6">
      <c r="C24" s="37" t="s">
        <v>23</v>
      </c>
      <c r="D24" t="s">
        <v>73</v>
      </c>
      <c r="E24" s="41" t="e">
        <f>#REF!</f>
        <v>#REF!</v>
      </c>
      <c r="F24" s="41" t="e">
        <f>'Template Year 2021'!S14</f>
        <v>#N/A</v>
      </c>
    </row>
    <row r="25" spans="3:6" ht="26.4">
      <c r="C25" s="37" t="s">
        <v>24</v>
      </c>
      <c r="D25" s="1" t="s">
        <v>74</v>
      </c>
      <c r="E25" s="35" t="e">
        <f>E22/E24</f>
        <v>#REF!</v>
      </c>
      <c r="F25" s="35" t="e">
        <f>F22/F24</f>
        <v>#REF!</v>
      </c>
    </row>
    <row r="26" spans="3:6">
      <c r="C26" s="38"/>
    </row>
    <row r="27" spans="3:6" ht="26.4">
      <c r="C27" s="37" t="s">
        <v>25</v>
      </c>
      <c r="D27" s="1" t="s">
        <v>75</v>
      </c>
      <c r="E27" s="35">
        <f>E20</f>
        <v>0</v>
      </c>
      <c r="F27" s="42" t="e">
        <f>F20</f>
        <v>#REF!</v>
      </c>
    </row>
    <row r="28" spans="3:6" ht="26.4">
      <c r="C28" s="37" t="s">
        <v>26</v>
      </c>
      <c r="D28" s="1" t="s">
        <v>76</v>
      </c>
      <c r="E28" s="42" t="e">
        <f>-E14</f>
        <v>#REF!</v>
      </c>
      <c r="F28" s="42" t="e">
        <f>-F14</f>
        <v>#N/A</v>
      </c>
    </row>
    <row r="29" spans="3:6">
      <c r="C29" s="37" t="s">
        <v>27</v>
      </c>
      <c r="D29" t="s">
        <v>77</v>
      </c>
      <c r="E29" s="42" t="e">
        <f>SUM(E27:E28)</f>
        <v>#REF!</v>
      </c>
      <c r="F29" s="42" t="e">
        <f>SUM(F27:F28)</f>
        <v>#REF!</v>
      </c>
    </row>
    <row r="30" spans="3:6" ht="26.4">
      <c r="C30" s="37" t="s">
        <v>28</v>
      </c>
      <c r="D30" s="1" t="s">
        <v>78</v>
      </c>
      <c r="E30" s="35" t="e">
        <f>E25</f>
        <v>#REF!</v>
      </c>
      <c r="F30" s="35" t="e">
        <f>F25</f>
        <v>#REF!</v>
      </c>
    </row>
    <row r="31" spans="3:6" ht="26.4">
      <c r="C31" s="37" t="s">
        <v>29</v>
      </c>
      <c r="D31" s="1" t="s">
        <v>79</v>
      </c>
      <c r="E31" s="42" t="e">
        <f>E29-E30</f>
        <v>#REF!</v>
      </c>
      <c r="F31" s="42" t="e">
        <f>F29-F30</f>
        <v>#REF!</v>
      </c>
    </row>
    <row r="32" spans="3:6">
      <c r="C32" s="38"/>
    </row>
    <row r="33" spans="3:4">
      <c r="D33" t="s">
        <v>80</v>
      </c>
    </row>
    <row r="34" spans="3:4">
      <c r="C34" s="38"/>
    </row>
  </sheetData>
  <phoneticPr fontId="3" type="noConversion"/>
  <pageMargins left="0.3" right="0.27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8"/>
  <sheetViews>
    <sheetView workbookViewId="0">
      <selection activeCell="C12" sqref="C12"/>
    </sheetView>
  </sheetViews>
  <sheetFormatPr defaultRowHeight="24" customHeight="1"/>
  <cols>
    <col min="1" max="1" width="50.77734375" bestFit="1" customWidth="1"/>
    <col min="2" max="2" width="14" bestFit="1" customWidth="1"/>
    <col min="3" max="3" width="15.21875" bestFit="1" customWidth="1"/>
    <col min="4" max="4" width="14" bestFit="1" customWidth="1"/>
  </cols>
  <sheetData>
    <row r="3" spans="1:4" ht="24" customHeight="1">
      <c r="A3" s="77" t="s">
        <v>127</v>
      </c>
      <c r="B3" s="77" t="s">
        <v>128</v>
      </c>
      <c r="C3" s="77" t="s">
        <v>126</v>
      </c>
      <c r="D3" s="77" t="s">
        <v>107</v>
      </c>
    </row>
    <row r="4" spans="1:4" s="2" customFormat="1" ht="24" customHeight="1">
      <c r="A4" s="80" t="s">
        <v>125</v>
      </c>
      <c r="B4" s="81"/>
      <c r="C4" s="81"/>
      <c r="D4" s="81">
        <v>14548691.189999999</v>
      </c>
    </row>
    <row r="5" spans="1:4" ht="24" customHeight="1">
      <c r="A5" s="78" t="s">
        <v>92</v>
      </c>
      <c r="B5" s="79"/>
      <c r="C5" s="79"/>
      <c r="D5" s="79">
        <v>3499310.3037974257</v>
      </c>
    </row>
    <row r="6" spans="1:4" ht="24" customHeight="1">
      <c r="A6" s="78" t="s">
        <v>93</v>
      </c>
      <c r="B6" s="79"/>
      <c r="C6" s="79"/>
      <c r="D6" s="79">
        <v>-1321650</v>
      </c>
    </row>
    <row r="7" spans="1:4" ht="24" customHeight="1">
      <c r="A7" s="78" t="s">
        <v>94</v>
      </c>
      <c r="B7" s="79"/>
      <c r="C7" s="79"/>
      <c r="D7" s="79"/>
    </row>
    <row r="8" spans="1:4" ht="24" customHeight="1">
      <c r="A8" s="80" t="s">
        <v>124</v>
      </c>
      <c r="B8" s="81">
        <v>14270393.482738689</v>
      </c>
      <c r="C8" s="81">
        <v>2455958.0110587357</v>
      </c>
      <c r="D8" s="81">
        <v>16726351.493797425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Template Year 2021</vt:lpstr>
      <vt:lpstr>Note</vt:lpstr>
      <vt:lpstr>YieldCurve</vt:lpstr>
      <vt:lpstr>Appendix</vt:lpstr>
      <vt:lpstr>อัตราการหมุนพนง.Instruction</vt:lpstr>
      <vt:lpstr>Comp</vt:lpstr>
      <vt:lpstr>Disclosure</vt:lpstr>
      <vt:lpstr>Sheet1</vt:lpstr>
      <vt:lpstr>'Template Year 2021'!Print_Area</vt:lpstr>
      <vt:lpstr>'Template Year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Kittichai, Yingthondee</dc:creator>
  <cp:lastModifiedBy>may</cp:lastModifiedBy>
  <cp:lastPrinted>2021-10-10T13:35:42Z</cp:lastPrinted>
  <dcterms:created xsi:type="dcterms:W3CDTF">1996-10-14T23:33:28Z</dcterms:created>
  <dcterms:modified xsi:type="dcterms:W3CDTF">2021-10-28T09:15:32Z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True</vt:lpwstr>
  </property>
</Properties>
</file>